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ec4b41ea649fe4/Desktop/"/>
    </mc:Choice>
  </mc:AlternateContent>
  <xr:revisionPtr revIDLastSave="0" documentId="8_{AAB5FBAE-CAD1-40ED-8CC5-F9369E3A02CB}" xr6:coauthVersionLast="47" xr6:coauthVersionMax="47" xr10:uidLastSave="{00000000-0000-0000-0000-000000000000}"/>
  <bookViews>
    <workbookView xWindow="-110" yWindow="-110" windowWidth="19420" windowHeight="10300" xr2:uid="{0305CD25-E5FF-484B-9566-20F63FC0174F}"/>
  </bookViews>
  <sheets>
    <sheet name="2023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" l="1"/>
  <c r="S25" i="1"/>
  <c r="S16" i="1"/>
  <c r="S12" i="1"/>
  <c r="S13" i="1"/>
  <c r="S14" i="1"/>
  <c r="S11" i="1"/>
  <c r="J28" i="1"/>
  <c r="J29" i="1" s="1"/>
  <c r="B20" i="1"/>
  <c r="C20" i="1" s="1"/>
  <c r="F8" i="1"/>
  <c r="H8" i="1"/>
  <c r="R33" i="1"/>
  <c r="T33" i="1" s="1"/>
  <c r="R32" i="1"/>
  <c r="T32" i="1" s="1"/>
  <c r="R27" i="1"/>
  <c r="R26" i="1"/>
  <c r="T26" i="1" s="1"/>
  <c r="R25" i="1"/>
  <c r="T25" i="1" s="1"/>
  <c r="T27" i="1"/>
  <c r="C28" i="1"/>
  <c r="C25" i="1"/>
  <c r="D29" i="1"/>
  <c r="F29" i="1"/>
  <c r="H29" i="1"/>
  <c r="I29" i="1"/>
  <c r="K29" i="1"/>
  <c r="L29" i="1"/>
  <c r="M29" i="1"/>
  <c r="N29" i="1"/>
  <c r="O29" i="1"/>
  <c r="P29" i="1"/>
  <c r="Q29" i="1"/>
  <c r="B29" i="1"/>
  <c r="C12" i="1"/>
  <c r="C13" i="1"/>
  <c r="C14" i="1"/>
  <c r="C15" i="1"/>
  <c r="C16" i="1"/>
  <c r="C18" i="1"/>
  <c r="C19" i="1"/>
  <c r="C21" i="1"/>
  <c r="C11" i="1"/>
  <c r="R16" i="1"/>
  <c r="R12" i="1"/>
  <c r="R13" i="1"/>
  <c r="R15" i="1"/>
  <c r="R18" i="1"/>
  <c r="S18" i="1" s="1"/>
  <c r="R19" i="1"/>
  <c r="S19" i="1" s="1"/>
  <c r="R20" i="1"/>
  <c r="S20" i="1" s="1"/>
  <c r="R21" i="1"/>
  <c r="S21" i="1" s="1"/>
  <c r="F14" i="1"/>
  <c r="F23" i="1" s="1"/>
  <c r="D11" i="1"/>
  <c r="D23" i="1" s="1"/>
  <c r="D30" i="1" s="1"/>
  <c r="H23" i="1"/>
  <c r="I23" i="1"/>
  <c r="J23" i="1"/>
  <c r="K23" i="1"/>
  <c r="K30" i="1" s="1"/>
  <c r="L23" i="1"/>
  <c r="L30" i="1" s="1"/>
  <c r="M23" i="1"/>
  <c r="N23" i="1"/>
  <c r="O23" i="1"/>
  <c r="O30" i="1" s="1"/>
  <c r="P23" i="1"/>
  <c r="P30" i="1" s="1"/>
  <c r="Q23" i="1"/>
  <c r="B23" i="1"/>
  <c r="C23" i="1" s="1"/>
  <c r="C30" i="1" s="1"/>
  <c r="R28" i="1" l="1"/>
  <c r="H30" i="1"/>
  <c r="N30" i="1"/>
  <c r="J30" i="1"/>
  <c r="F30" i="1"/>
  <c r="Q30" i="1"/>
  <c r="M30" i="1"/>
  <c r="I30" i="1"/>
  <c r="B30" i="1"/>
  <c r="Q35" i="1"/>
  <c r="M35" i="1"/>
  <c r="I35" i="1"/>
  <c r="T19" i="1"/>
  <c r="P35" i="1"/>
  <c r="T20" i="1"/>
  <c r="T15" i="1"/>
  <c r="L35" i="1"/>
  <c r="O35" i="1"/>
  <c r="K35" i="1"/>
  <c r="T18" i="1"/>
  <c r="T13" i="1"/>
  <c r="H35" i="1"/>
  <c r="B35" i="1"/>
  <c r="N35" i="1"/>
  <c r="J35" i="1"/>
  <c r="D35" i="1"/>
  <c r="T21" i="1"/>
  <c r="T16" i="1"/>
  <c r="T12" i="1"/>
  <c r="F35" i="1"/>
  <c r="R11" i="1"/>
  <c r="R14" i="1"/>
  <c r="S29" i="1" l="1"/>
  <c r="S30" i="1" s="1"/>
  <c r="R29" i="1"/>
  <c r="T29" i="1" s="1"/>
  <c r="T28" i="1"/>
  <c r="T14" i="1"/>
  <c r="T11" i="1"/>
  <c r="R23" i="1"/>
  <c r="T23" i="1" s="1"/>
  <c r="T30" i="1" l="1"/>
  <c r="R30" i="1"/>
  <c r="S23" i="1"/>
  <c r="S35" i="1" s="1"/>
  <c r="R35" i="1"/>
  <c r="T35" i="1" s="1"/>
</calcChain>
</file>

<file path=xl/sharedStrings.xml><?xml version="1.0" encoding="utf-8"?>
<sst xmlns="http://schemas.openxmlformats.org/spreadsheetml/2006/main" count="60" uniqueCount="55">
  <si>
    <t>VENICE NEIGHBORHOOD COUNCIL</t>
  </si>
  <si>
    <t>FY 2023/24</t>
  </si>
  <si>
    <t>Category</t>
  </si>
  <si>
    <t xml:space="preserve">Annual </t>
  </si>
  <si>
    <t>Budget</t>
  </si>
  <si>
    <t>Monthly</t>
  </si>
  <si>
    <t>July</t>
  </si>
  <si>
    <t>August</t>
  </si>
  <si>
    <t>Sept</t>
  </si>
  <si>
    <t>October</t>
  </si>
  <si>
    <t>March</t>
  </si>
  <si>
    <t>April</t>
  </si>
  <si>
    <t>May</t>
  </si>
  <si>
    <t>June</t>
  </si>
  <si>
    <t>Total</t>
  </si>
  <si>
    <t xml:space="preserve">Average </t>
  </si>
  <si>
    <t>Expense</t>
  </si>
  <si>
    <t>Constant Contact</t>
  </si>
  <si>
    <t>Printing</t>
  </si>
  <si>
    <t>Refreshments</t>
  </si>
  <si>
    <t>Office Supplies</t>
  </si>
  <si>
    <t>Business Cards</t>
  </si>
  <si>
    <t>Nov</t>
  </si>
  <si>
    <t>Dec</t>
  </si>
  <si>
    <t>To Date</t>
  </si>
  <si>
    <t>a</t>
  </si>
  <si>
    <t>Meetings through December</t>
  </si>
  <si>
    <t>b</t>
  </si>
  <si>
    <t>Feb</t>
  </si>
  <si>
    <t>Jan</t>
  </si>
  <si>
    <t>Extra 171 paid for prior year</t>
  </si>
  <si>
    <t>Average</t>
  </si>
  <si>
    <t>Meeting Fees</t>
  </si>
  <si>
    <t xml:space="preserve"> </t>
  </si>
  <si>
    <t>OUTREACH</t>
  </si>
  <si>
    <t>BUDGET</t>
  </si>
  <si>
    <t>OFFICE/ OPERATIONAL EXPENSES</t>
  </si>
  <si>
    <t>Applications</t>
  </si>
  <si>
    <t>Promo/ Supplies</t>
  </si>
  <si>
    <t>Town Halls</t>
  </si>
  <si>
    <t>Holiday Lighting</t>
  </si>
  <si>
    <t>E-Mails/ Google</t>
  </si>
  <si>
    <t>USPS, annual</t>
  </si>
  <si>
    <t>Grand Total</t>
  </si>
  <si>
    <t>2024</t>
  </si>
  <si>
    <t>2023</t>
  </si>
  <si>
    <t>OFFICE/OUTRECH</t>
  </si>
  <si>
    <t>CARRYOVER</t>
  </si>
  <si>
    <t>Storage/ Extra Sp</t>
  </si>
  <si>
    <t>Website/WebC</t>
  </si>
  <si>
    <t xml:space="preserve">   Net</t>
  </si>
  <si>
    <t>Available</t>
  </si>
  <si>
    <t>CIP</t>
  </si>
  <si>
    <t>NPG</t>
  </si>
  <si>
    <t>Beginning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</si>
</sst>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4" fontId="0" fillId="0" borderId="1" xfId="0" applyNumberFormat="1" applyBorder="1"/>
    <xf numFmtId="4" fontId="0" fillId="0" borderId="4" xfId="0" applyNumberFormat="1" applyBorder="1"/>
    <xf numFmtId="4" fontId="0" fillId="0" borderId="3" xfId="0" applyNumberFormat="1" applyBorder="1"/>
    <xf numFmtId="0" fontId="1" fillId="0" borderId="0" xfId="0" applyFont="1"/>
    <xf numFmtId="4" fontId="0" fillId="0" borderId="2" xfId="0" applyNumberFormat="1" applyBorder="1"/>
    <xf numFmtId="0" fontId="0" fillId="0" borderId="0" xfId="0" quotePrefix="1"/>
    <xf numFmtId="4" fontId="0" fillId="0" borderId="5" xfId="0" applyNumberFormat="1" applyBorder="1"/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91BC-E36B-4C0A-9DDF-E70473A2897B}">
  <dimension ref="A1:T37"/>
  <sheetViews>
    <sheetView tabSelected="1" workbookViewId="0">
      <selection activeCell="V16" sqref="V16"/>
    </sheetView>
  </sheetViews>
  <sheetFormatPr defaultRowHeight="14.5" x14ac:dyDescent="0.35"/>
  <cols>
    <col min="1" max="1" width="14.453125" customWidth="1"/>
    <col min="3" max="3" width="8" customWidth="1"/>
    <col min="4" max="4" width="9" customWidth="1"/>
    <col min="5" max="5" width="2" customWidth="1"/>
    <col min="6" max="6" width="9.26953125" customWidth="1"/>
    <col min="7" max="7" width="1.7265625" customWidth="1"/>
    <col min="8" max="8" width="9" customWidth="1"/>
    <col min="9" max="9" width="9.1796875" customWidth="1"/>
    <col min="10" max="10" width="9.26953125" customWidth="1"/>
    <col min="11" max="11" width="4.1796875" customWidth="1"/>
    <col min="12" max="12" width="2.1796875" customWidth="1"/>
    <col min="13" max="13" width="1.81640625" customWidth="1"/>
    <col min="14" max="14" width="3" customWidth="1"/>
    <col min="15" max="15" width="5" customWidth="1"/>
    <col min="16" max="16" width="4.7265625" customWidth="1"/>
    <col min="17" max="17" width="5" customWidth="1"/>
    <col min="18" max="19" width="8.1796875" customWidth="1"/>
  </cols>
  <sheetData>
    <row r="1" spans="1:20" x14ac:dyDescent="0.35">
      <c r="F1" t="s">
        <v>0</v>
      </c>
    </row>
    <row r="2" spans="1:20" x14ac:dyDescent="0.35">
      <c r="H2" t="s">
        <v>35</v>
      </c>
    </row>
    <row r="3" spans="1:20" x14ac:dyDescent="0.35">
      <c r="H3" t="s">
        <v>1</v>
      </c>
    </row>
    <row r="4" spans="1:20" x14ac:dyDescent="0.35">
      <c r="C4" t="s">
        <v>4</v>
      </c>
      <c r="S4" t="s">
        <v>15</v>
      </c>
    </row>
    <row r="5" spans="1:20" x14ac:dyDescent="0.35">
      <c r="A5" t="s">
        <v>2</v>
      </c>
      <c r="B5" t="s">
        <v>3</v>
      </c>
      <c r="C5" t="s">
        <v>31</v>
      </c>
      <c r="D5" s="8" t="s">
        <v>45</v>
      </c>
      <c r="L5" s="8" t="s">
        <v>44</v>
      </c>
      <c r="Q5" s="8" t="s">
        <v>44</v>
      </c>
      <c r="R5" t="s">
        <v>14</v>
      </c>
      <c r="S5" t="s">
        <v>5</v>
      </c>
      <c r="T5" s="10" t="s">
        <v>50</v>
      </c>
    </row>
    <row r="6" spans="1:20" x14ac:dyDescent="0.35">
      <c r="B6" t="s">
        <v>4</v>
      </c>
      <c r="C6" t="s">
        <v>5</v>
      </c>
      <c r="D6" s="1" t="s">
        <v>6</v>
      </c>
      <c r="E6" s="1"/>
      <c r="F6" s="1" t="s">
        <v>7</v>
      </c>
      <c r="G6" s="1"/>
      <c r="H6" s="1" t="s">
        <v>8</v>
      </c>
      <c r="I6" s="1" t="s">
        <v>9</v>
      </c>
      <c r="J6" s="1" t="s">
        <v>22</v>
      </c>
      <c r="K6" s="1" t="s">
        <v>23</v>
      </c>
      <c r="L6" s="1" t="s">
        <v>29</v>
      </c>
      <c r="M6" s="1" t="s">
        <v>28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24</v>
      </c>
      <c r="S6" t="s">
        <v>16</v>
      </c>
      <c r="T6" s="11" t="s">
        <v>51</v>
      </c>
    </row>
    <row r="7" spans="1:20" ht="6" customHeight="1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2.75" customHeight="1" x14ac:dyDescent="0.35">
      <c r="A8" t="s">
        <v>54</v>
      </c>
      <c r="B8" s="2"/>
      <c r="C8" s="2"/>
      <c r="D8" s="2">
        <v>32000</v>
      </c>
      <c r="E8" s="2"/>
      <c r="F8" s="2">
        <f>D8-D35+B37</f>
        <v>34802.980000000003</v>
      </c>
      <c r="G8" s="2"/>
      <c r="H8" s="2">
        <f>F8-F35</f>
        <v>32583.060000000005</v>
      </c>
      <c r="I8" s="2">
        <v>31729.19</v>
      </c>
      <c r="J8" s="2">
        <v>30705.24</v>
      </c>
      <c r="K8" s="2"/>
      <c r="L8" s="2"/>
      <c r="M8" s="2"/>
      <c r="N8" s="2"/>
      <c r="O8" s="2"/>
      <c r="P8" s="2"/>
      <c r="Q8" s="2"/>
      <c r="R8" s="2"/>
      <c r="S8" s="2"/>
    </row>
    <row r="9" spans="1:20" ht="9.75" customHeight="1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0" x14ac:dyDescent="0.35">
      <c r="A10" s="6" t="s">
        <v>36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x14ac:dyDescent="0.35">
      <c r="A11" t="s">
        <v>41</v>
      </c>
      <c r="B11" s="2">
        <v>2050</v>
      </c>
      <c r="C11" s="2">
        <f>B11/12</f>
        <v>170.83333333333334</v>
      </c>
      <c r="D11" s="2">
        <f>171+171.09</f>
        <v>342.09000000000003</v>
      </c>
      <c r="E11" s="2" t="s">
        <v>25</v>
      </c>
      <c r="F11" s="2">
        <v>163.84</v>
      </c>
      <c r="G11" s="2"/>
      <c r="H11" s="2">
        <v>227.79</v>
      </c>
      <c r="I11" s="2">
        <v>218</v>
      </c>
      <c r="J11" s="2">
        <v>210</v>
      </c>
      <c r="K11" s="2"/>
      <c r="L11" s="2"/>
      <c r="M11" s="2"/>
      <c r="N11" s="2"/>
      <c r="O11" s="2"/>
      <c r="P11" s="2"/>
      <c r="Q11" s="2"/>
      <c r="R11" s="2">
        <f>SUM(D11:Q11)</f>
        <v>1161.72</v>
      </c>
      <c r="S11" s="2">
        <f>R11/5</f>
        <v>232.34399999999999</v>
      </c>
      <c r="T11" s="2">
        <f>B11-R11</f>
        <v>888.28</v>
      </c>
    </row>
    <row r="12" spans="1:20" x14ac:dyDescent="0.35">
      <c r="A12" t="s">
        <v>48</v>
      </c>
      <c r="B12" s="2">
        <v>5000</v>
      </c>
      <c r="C12" s="2">
        <f t="shared" ref="C12:C23" si="0">B12/12</f>
        <v>416.66666666666669</v>
      </c>
      <c r="D12" s="2">
        <v>384.6</v>
      </c>
      <c r="E12" s="2"/>
      <c r="F12" s="2">
        <v>366.08</v>
      </c>
      <c r="G12" s="2"/>
      <c r="H12" s="2">
        <v>366.08</v>
      </c>
      <c r="I12" s="2">
        <v>19.62</v>
      </c>
      <c r="J12" s="2">
        <v>98.75</v>
      </c>
      <c r="K12" s="2"/>
      <c r="L12" s="2"/>
      <c r="M12" s="2"/>
      <c r="N12" s="2"/>
      <c r="O12" s="2"/>
      <c r="P12" s="2"/>
      <c r="Q12" s="2"/>
      <c r="R12" s="2">
        <f t="shared" ref="R12:R21" si="1">SUM(D12:Q12)</f>
        <v>1235.1299999999999</v>
      </c>
      <c r="S12" s="2">
        <f t="shared" ref="S12:S16" si="2">R12/5</f>
        <v>247.02599999999998</v>
      </c>
      <c r="T12" s="2">
        <f t="shared" ref="T12:T23" si="3">B12-R12</f>
        <v>3764.87</v>
      </c>
    </row>
    <row r="13" spans="1:20" x14ac:dyDescent="0.35">
      <c r="A13" t="s">
        <v>49</v>
      </c>
      <c r="B13" s="2">
        <v>1800</v>
      </c>
      <c r="C13" s="2">
        <f t="shared" si="0"/>
        <v>150</v>
      </c>
      <c r="D13" s="2">
        <v>150</v>
      </c>
      <c r="E13" s="2"/>
      <c r="F13" s="2">
        <v>150</v>
      </c>
      <c r="G13" s="2"/>
      <c r="H13" s="2">
        <v>150</v>
      </c>
      <c r="I13" s="2">
        <v>150</v>
      </c>
      <c r="J13" s="2">
        <v>150</v>
      </c>
      <c r="K13" s="2"/>
      <c r="L13" s="2"/>
      <c r="M13" s="2"/>
      <c r="N13" s="2"/>
      <c r="O13" s="2"/>
      <c r="P13" s="2"/>
      <c r="Q13" s="2"/>
      <c r="R13" s="2">
        <f t="shared" si="1"/>
        <v>750</v>
      </c>
      <c r="S13" s="2">
        <f t="shared" si="2"/>
        <v>150</v>
      </c>
      <c r="T13" s="2">
        <f t="shared" si="3"/>
        <v>1050</v>
      </c>
    </row>
    <row r="14" spans="1:20" x14ac:dyDescent="0.35">
      <c r="A14" t="s">
        <v>17</v>
      </c>
      <c r="B14" s="2">
        <v>1500</v>
      </c>
      <c r="C14" s="2">
        <f t="shared" si="0"/>
        <v>125</v>
      </c>
      <c r="D14" s="2"/>
      <c r="E14" s="2"/>
      <c r="F14" s="2">
        <f>270+87</f>
        <v>357</v>
      </c>
      <c r="G14" s="2"/>
      <c r="H14" s="2">
        <v>87</v>
      </c>
      <c r="I14" s="2">
        <v>87</v>
      </c>
      <c r="J14" s="2">
        <v>87</v>
      </c>
      <c r="K14" s="2"/>
      <c r="L14" s="2"/>
      <c r="M14" s="2"/>
      <c r="N14" s="2"/>
      <c r="O14" s="2"/>
      <c r="P14" s="2"/>
      <c r="Q14" s="2"/>
      <c r="R14" s="2">
        <f t="shared" si="1"/>
        <v>618</v>
      </c>
      <c r="S14" s="2">
        <f t="shared" si="2"/>
        <v>123.6</v>
      </c>
      <c r="T14" s="2">
        <f t="shared" si="3"/>
        <v>882</v>
      </c>
    </row>
    <row r="15" spans="1:20" x14ac:dyDescent="0.35">
      <c r="A15" t="s">
        <v>42</v>
      </c>
      <c r="B15" s="2">
        <v>450</v>
      </c>
      <c r="C15" s="2">
        <f t="shared" si="0"/>
        <v>37.5</v>
      </c>
      <c r="D15" s="2"/>
      <c r="E15" s="2"/>
      <c r="F15" s="2"/>
      <c r="G15" s="2"/>
      <c r="H15" s="2"/>
      <c r="I15" s="2">
        <v>430</v>
      </c>
      <c r="J15" s="2"/>
      <c r="K15" s="2"/>
      <c r="L15" s="2"/>
      <c r="M15" s="2"/>
      <c r="N15" s="2"/>
      <c r="O15" s="2"/>
      <c r="P15" s="2"/>
      <c r="Q15" s="2"/>
      <c r="R15" s="2">
        <f t="shared" si="1"/>
        <v>430</v>
      </c>
      <c r="S15" s="2"/>
      <c r="T15" s="2">
        <f t="shared" si="3"/>
        <v>20</v>
      </c>
    </row>
    <row r="16" spans="1:20" x14ac:dyDescent="0.35">
      <c r="A16" t="s">
        <v>32</v>
      </c>
      <c r="B16" s="2">
        <v>2700</v>
      </c>
      <c r="C16" s="2">
        <f t="shared" si="0"/>
        <v>225</v>
      </c>
      <c r="D16" s="2"/>
      <c r="E16" s="2"/>
      <c r="F16" s="2">
        <v>285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>
        <f>SUM(D16:Q16)+F17</f>
        <v>1160</v>
      </c>
      <c r="S16" s="2">
        <f t="shared" si="2"/>
        <v>232</v>
      </c>
      <c r="T16" s="2">
        <f t="shared" si="3"/>
        <v>1540</v>
      </c>
    </row>
    <row r="17" spans="1:20" x14ac:dyDescent="0.35">
      <c r="A17" t="s">
        <v>33</v>
      </c>
      <c r="B17" s="2"/>
      <c r="C17" s="2"/>
      <c r="D17" s="2"/>
      <c r="E17" s="2"/>
      <c r="F17" s="2">
        <v>875</v>
      </c>
      <c r="G17" s="2" t="s">
        <v>27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5">
      <c r="A18" t="s">
        <v>18</v>
      </c>
      <c r="B18" s="2">
        <v>2000</v>
      </c>
      <c r="C18" s="2">
        <f t="shared" si="0"/>
        <v>166.66666666666666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f t="shared" si="1"/>
        <v>0</v>
      </c>
      <c r="S18" s="2">
        <f t="shared" ref="S18:S23" si="4">R18/2</f>
        <v>0</v>
      </c>
      <c r="T18" s="2">
        <f t="shared" si="3"/>
        <v>2000</v>
      </c>
    </row>
    <row r="19" spans="1:20" x14ac:dyDescent="0.35">
      <c r="A19" t="s">
        <v>19</v>
      </c>
      <c r="B19" s="2">
        <v>1200</v>
      </c>
      <c r="C19" s="2">
        <f t="shared" si="0"/>
        <v>100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>
        <f t="shared" si="1"/>
        <v>0</v>
      </c>
      <c r="S19" s="2">
        <f t="shared" si="4"/>
        <v>0</v>
      </c>
      <c r="T19" s="2">
        <f t="shared" si="3"/>
        <v>1200</v>
      </c>
    </row>
    <row r="20" spans="1:20" x14ac:dyDescent="0.35">
      <c r="A20" t="s">
        <v>20</v>
      </c>
      <c r="B20" s="2">
        <f>500+1679.67</f>
        <v>2179.67</v>
      </c>
      <c r="C20" s="2">
        <f t="shared" si="0"/>
        <v>181.63916666666668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>
        <f t="shared" si="1"/>
        <v>0</v>
      </c>
      <c r="S20" s="2">
        <f t="shared" si="4"/>
        <v>0</v>
      </c>
      <c r="T20" s="2">
        <f t="shared" si="3"/>
        <v>2179.67</v>
      </c>
    </row>
    <row r="21" spans="1:20" x14ac:dyDescent="0.35">
      <c r="A21" t="s">
        <v>21</v>
      </c>
      <c r="B21" s="2">
        <v>500</v>
      </c>
      <c r="C21" s="2">
        <f t="shared" si="0"/>
        <v>41.666666666666664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>
        <f t="shared" si="1"/>
        <v>0</v>
      </c>
      <c r="S21" s="2">
        <f t="shared" si="4"/>
        <v>0</v>
      </c>
      <c r="T21" s="2">
        <f t="shared" si="3"/>
        <v>500</v>
      </c>
    </row>
    <row r="22" spans="1:20" ht="6.75" customHeight="1" x14ac:dyDescent="0.3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" thickBot="1" x14ac:dyDescent="0.4">
      <c r="B23" s="3">
        <f>SUM(B11:B22)</f>
        <v>19379.669999999998</v>
      </c>
      <c r="C23" s="3">
        <f t="shared" si="0"/>
        <v>1614.9724999999999</v>
      </c>
      <c r="D23" s="3">
        <f t="shared" ref="D23:R23" si="5">SUM(D11:D22)</f>
        <v>876.69</v>
      </c>
      <c r="E23" s="3"/>
      <c r="F23" s="3">
        <f t="shared" si="5"/>
        <v>2196.92</v>
      </c>
      <c r="G23" s="3"/>
      <c r="H23" s="3">
        <f t="shared" si="5"/>
        <v>830.87</v>
      </c>
      <c r="I23" s="3">
        <f t="shared" si="5"/>
        <v>904.62</v>
      </c>
      <c r="J23" s="3">
        <f t="shared" si="5"/>
        <v>545.75</v>
      </c>
      <c r="K23" s="3">
        <f t="shared" si="5"/>
        <v>0</v>
      </c>
      <c r="L23" s="3">
        <f t="shared" si="5"/>
        <v>0</v>
      </c>
      <c r="M23" s="3">
        <f t="shared" si="5"/>
        <v>0</v>
      </c>
      <c r="N23" s="3">
        <f t="shared" si="5"/>
        <v>0</v>
      </c>
      <c r="O23" s="3">
        <f t="shared" si="5"/>
        <v>0</v>
      </c>
      <c r="P23" s="3">
        <f t="shared" si="5"/>
        <v>0</v>
      </c>
      <c r="Q23" s="3">
        <f t="shared" si="5"/>
        <v>0</v>
      </c>
      <c r="R23" s="3">
        <f t="shared" si="5"/>
        <v>5354.85</v>
      </c>
      <c r="S23" s="3">
        <f t="shared" si="4"/>
        <v>2677.4250000000002</v>
      </c>
      <c r="T23" s="3">
        <f t="shared" si="3"/>
        <v>14024.819999999998</v>
      </c>
    </row>
    <row r="24" spans="1:20" x14ac:dyDescent="0.35">
      <c r="A24" s="6" t="s">
        <v>34</v>
      </c>
    </row>
    <row r="25" spans="1:20" x14ac:dyDescent="0.35">
      <c r="A25" t="s">
        <v>37</v>
      </c>
      <c r="B25" s="2">
        <v>1000</v>
      </c>
      <c r="C25" s="2">
        <f t="shared" ref="C25:C28" si="6">B25/12</f>
        <v>83.333333333333329</v>
      </c>
      <c r="D25" s="2"/>
      <c r="E25" s="2"/>
      <c r="F25" s="2">
        <v>23</v>
      </c>
      <c r="G25" s="2"/>
      <c r="H25" s="2">
        <v>23</v>
      </c>
      <c r="I25" s="2">
        <v>23</v>
      </c>
      <c r="J25" s="2">
        <v>23</v>
      </c>
      <c r="K25" s="2"/>
      <c r="L25" s="2"/>
      <c r="M25" s="2"/>
      <c r="N25" s="2"/>
      <c r="O25" s="2"/>
      <c r="P25" s="2"/>
      <c r="Q25" s="2"/>
      <c r="R25" s="2">
        <f t="shared" ref="R25:R28" si="7">SUM(D25:Q25)</f>
        <v>92</v>
      </c>
      <c r="S25" s="2">
        <f>R25/5</f>
        <v>18.399999999999999</v>
      </c>
      <c r="T25" s="2">
        <f t="shared" ref="T25:T35" si="8">B25-R25</f>
        <v>908</v>
      </c>
    </row>
    <row r="26" spans="1:20" x14ac:dyDescent="0.35">
      <c r="A26" t="s">
        <v>39</v>
      </c>
      <c r="B26" s="2">
        <v>4000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>
        <f t="shared" si="7"/>
        <v>0</v>
      </c>
      <c r="S26" s="2"/>
      <c r="T26" s="2">
        <f t="shared" si="8"/>
        <v>4000</v>
      </c>
    </row>
    <row r="27" spans="1:20" x14ac:dyDescent="0.35">
      <c r="A27" t="s">
        <v>40</v>
      </c>
      <c r="B27" s="2">
        <v>2000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>
        <f t="shared" si="7"/>
        <v>0</v>
      </c>
      <c r="S27" s="2"/>
      <c r="T27" s="2">
        <f t="shared" si="8"/>
        <v>2000</v>
      </c>
    </row>
    <row r="28" spans="1:20" x14ac:dyDescent="0.35">
      <c r="A28" t="s">
        <v>38</v>
      </c>
      <c r="B28" s="2">
        <v>1300</v>
      </c>
      <c r="C28" s="2">
        <f t="shared" si="6"/>
        <v>108.33333333333333</v>
      </c>
      <c r="D28" s="2"/>
      <c r="E28" s="2"/>
      <c r="F28" s="2"/>
      <c r="G28" s="2"/>
      <c r="H28" s="2"/>
      <c r="I28" s="2">
        <v>96.33</v>
      </c>
      <c r="J28" s="2">
        <f>356.47+308.12+85.41+35.9+7.45+87.59</f>
        <v>880.94</v>
      </c>
      <c r="K28" s="2"/>
      <c r="L28" s="2"/>
      <c r="M28" s="2"/>
      <c r="N28" s="2"/>
      <c r="O28" s="2"/>
      <c r="P28" s="2"/>
      <c r="Q28" s="2"/>
      <c r="R28" s="2">
        <f t="shared" si="7"/>
        <v>977.2700000000001</v>
      </c>
      <c r="S28" s="2">
        <f>R28/5</f>
        <v>195.45400000000001</v>
      </c>
      <c r="T28" s="2">
        <f t="shared" si="8"/>
        <v>322.7299999999999</v>
      </c>
    </row>
    <row r="29" spans="1:20" ht="15" thickBot="1" x14ac:dyDescent="0.4">
      <c r="B29" s="3">
        <f>SUM(B25:B28)</f>
        <v>8300</v>
      </c>
      <c r="C29" s="3"/>
      <c r="D29" s="3">
        <f t="shared" ref="D29:S29" si="9">SUM(D25:D28)</f>
        <v>0</v>
      </c>
      <c r="E29" s="3"/>
      <c r="F29" s="3">
        <f t="shared" si="9"/>
        <v>23</v>
      </c>
      <c r="G29" s="3"/>
      <c r="H29" s="3">
        <f t="shared" si="9"/>
        <v>23</v>
      </c>
      <c r="I29" s="3">
        <f t="shared" si="9"/>
        <v>119.33</v>
      </c>
      <c r="J29" s="3">
        <f t="shared" si="9"/>
        <v>903.94</v>
      </c>
      <c r="K29" s="3">
        <f t="shared" si="9"/>
        <v>0</v>
      </c>
      <c r="L29" s="3">
        <f t="shared" si="9"/>
        <v>0</v>
      </c>
      <c r="M29" s="3">
        <f t="shared" si="9"/>
        <v>0</v>
      </c>
      <c r="N29" s="3">
        <f t="shared" si="9"/>
        <v>0</v>
      </c>
      <c r="O29" s="3">
        <f t="shared" si="9"/>
        <v>0</v>
      </c>
      <c r="P29" s="3">
        <f t="shared" si="9"/>
        <v>0</v>
      </c>
      <c r="Q29" s="3">
        <f t="shared" si="9"/>
        <v>0</v>
      </c>
      <c r="R29" s="3">
        <f t="shared" si="9"/>
        <v>1069.27</v>
      </c>
      <c r="S29" s="3">
        <f t="shared" si="9"/>
        <v>213.85400000000001</v>
      </c>
      <c r="T29" s="3">
        <f t="shared" si="8"/>
        <v>7230.73</v>
      </c>
    </row>
    <row r="30" spans="1:20" ht="15" thickBot="1" x14ac:dyDescent="0.4">
      <c r="A30" s="6" t="s">
        <v>46</v>
      </c>
      <c r="B30" s="9">
        <f>B23+B29</f>
        <v>27679.67</v>
      </c>
      <c r="C30" s="9">
        <f t="shared" ref="C30:Q30" si="10">C23+C29</f>
        <v>1614.9724999999999</v>
      </c>
      <c r="D30" s="9">
        <f t="shared" si="10"/>
        <v>876.69</v>
      </c>
      <c r="E30" s="9"/>
      <c r="F30" s="9">
        <f t="shared" ref="F30" si="11">F23+F29</f>
        <v>2219.92</v>
      </c>
      <c r="G30" s="9"/>
      <c r="H30" s="9">
        <f t="shared" si="10"/>
        <v>853.87</v>
      </c>
      <c r="I30" s="9">
        <f t="shared" si="10"/>
        <v>1023.95</v>
      </c>
      <c r="J30" s="9">
        <f t="shared" si="10"/>
        <v>1449.69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 t="shared" si="10"/>
        <v>0</v>
      </c>
      <c r="O30" s="9">
        <f t="shared" si="10"/>
        <v>0</v>
      </c>
      <c r="P30" s="9">
        <f t="shared" si="10"/>
        <v>0</v>
      </c>
      <c r="Q30" s="9">
        <f t="shared" si="10"/>
        <v>0</v>
      </c>
      <c r="R30" s="3">
        <f t="shared" ref="R30" si="12">SUM(R26:R29)</f>
        <v>2046.54</v>
      </c>
      <c r="S30" s="3">
        <f t="shared" ref="S30" si="13">SUM(S26:S29)</f>
        <v>409.30799999999999</v>
      </c>
      <c r="T30" s="13">
        <f>T29+T23</f>
        <v>21255.549999999996</v>
      </c>
    </row>
    <row r="31" spans="1:20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" thickBot="1" x14ac:dyDescent="0.4">
      <c r="A32" s="6" t="s">
        <v>52</v>
      </c>
      <c r="B32" s="3">
        <v>4000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f>SUM(D32:Q32)</f>
        <v>0</v>
      </c>
      <c r="S32" s="3"/>
      <c r="T32" s="3">
        <f t="shared" si="8"/>
        <v>4000</v>
      </c>
    </row>
    <row r="33" spans="1:20" ht="15" thickBot="1" x14ac:dyDescent="0.4">
      <c r="A33" s="6" t="s">
        <v>53</v>
      </c>
      <c r="B33" s="5">
        <v>4000</v>
      </c>
      <c r="C33" s="5"/>
      <c r="D33" s="5"/>
      <c r="E33" s="5"/>
      <c r="F33" s="5"/>
      <c r="G33" s="5"/>
      <c r="H33" s="5"/>
      <c r="I33" s="5"/>
      <c r="J33" s="5">
        <v>3166</v>
      </c>
      <c r="K33" s="5"/>
      <c r="L33" s="5"/>
      <c r="M33" s="5"/>
      <c r="N33" s="5"/>
      <c r="O33" s="5"/>
      <c r="P33" s="5"/>
      <c r="Q33" s="5"/>
      <c r="R33" s="5">
        <f>SUM(D33:Q33)</f>
        <v>3166</v>
      </c>
      <c r="S33" s="5"/>
      <c r="T33" s="5">
        <f t="shared" si="8"/>
        <v>834</v>
      </c>
    </row>
    <row r="34" spans="1:20" ht="6" customHeight="1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" thickBot="1" x14ac:dyDescent="0.4">
      <c r="A35" t="s">
        <v>43</v>
      </c>
      <c r="B35" s="4">
        <f>B33+B32+B29+B23</f>
        <v>35679.67</v>
      </c>
      <c r="C35" s="4"/>
      <c r="D35" s="4">
        <f>D33+D32+D29+D23</f>
        <v>876.69</v>
      </c>
      <c r="E35" s="4"/>
      <c r="F35" s="4">
        <f>F33+F32+F29+F23</f>
        <v>2219.92</v>
      </c>
      <c r="G35" s="4"/>
      <c r="H35" s="4">
        <f t="shared" ref="H35:S35" si="14">H33+H32+H29+H23</f>
        <v>853.87</v>
      </c>
      <c r="I35" s="4">
        <f t="shared" si="14"/>
        <v>1023.95</v>
      </c>
      <c r="J35" s="4">
        <f t="shared" si="14"/>
        <v>4615.6900000000005</v>
      </c>
      <c r="K35" s="4">
        <f t="shared" si="14"/>
        <v>0</v>
      </c>
      <c r="L35" s="4">
        <f t="shared" si="14"/>
        <v>0</v>
      </c>
      <c r="M35" s="4">
        <f t="shared" si="14"/>
        <v>0</v>
      </c>
      <c r="N35" s="4">
        <f t="shared" si="14"/>
        <v>0</v>
      </c>
      <c r="O35" s="4">
        <f t="shared" si="14"/>
        <v>0</v>
      </c>
      <c r="P35" s="4">
        <f t="shared" si="14"/>
        <v>0</v>
      </c>
      <c r="Q35" s="4">
        <f t="shared" si="14"/>
        <v>0</v>
      </c>
      <c r="R35" s="4">
        <f t="shared" si="14"/>
        <v>9590.1200000000008</v>
      </c>
      <c r="S35" s="4">
        <f t="shared" si="14"/>
        <v>2891.279</v>
      </c>
      <c r="T35" s="7">
        <f t="shared" si="8"/>
        <v>26089.549999999996</v>
      </c>
    </row>
    <row r="36" spans="1:20" ht="15.5" thickTop="1" thickBot="1" x14ac:dyDescent="0.4">
      <c r="E36" s="2" t="s">
        <v>25</v>
      </c>
      <c r="F36" s="2" t="s">
        <v>30</v>
      </c>
      <c r="T36" s="3"/>
    </row>
    <row r="37" spans="1:20" x14ac:dyDescent="0.35">
      <c r="A37" t="s">
        <v>47</v>
      </c>
      <c r="B37" s="2">
        <v>3679.67</v>
      </c>
      <c r="G37" s="2" t="s">
        <v>27</v>
      </c>
      <c r="H37" s="2" t="s">
        <v>26</v>
      </c>
      <c r="T37" s="12"/>
    </row>
  </sheetData>
  <phoneticPr fontId="2" type="noConversion"/>
  <pageMargins left="0.25" right="0.25" top="0.25" bottom="0.2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Fallon</dc:creator>
  <cp:lastModifiedBy>Helen Fallon</cp:lastModifiedBy>
  <cp:lastPrinted>2023-11-24T21:25:56Z</cp:lastPrinted>
  <dcterms:created xsi:type="dcterms:W3CDTF">2023-09-07T18:00:26Z</dcterms:created>
  <dcterms:modified xsi:type="dcterms:W3CDTF">2023-12-11T20:21:31Z</dcterms:modified>
</cp:coreProperties>
</file>