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30" activeTab="0"/>
  </bookViews>
  <sheets>
    <sheet name="VNC Budget" sheetId="1" r:id="rId1"/>
    <sheet name="DONE Template" sheetId="2" r:id="rId2"/>
    <sheet name="Sheet2" sheetId="3" r:id="rId3"/>
    <sheet name="Sheet3" sheetId="4" r:id="rId4"/>
  </sheets>
  <definedNames>
    <definedName name="_xlnm.Print_Area" localSheetId="1">'DONE Template'!$A$1:$K$36</definedName>
    <definedName name="_xlnm.Print_Area" localSheetId="0">'VNC Budget'!$A$1:$K$59</definedName>
  </definedNames>
  <calcPr fullCalcOnLoad="1"/>
</workbook>
</file>

<file path=xl/sharedStrings.xml><?xml version="1.0" encoding="utf-8"?>
<sst xmlns="http://schemas.openxmlformats.org/spreadsheetml/2006/main" count="136" uniqueCount="85">
  <si>
    <t>Amt Spent in</t>
  </si>
  <si>
    <t>Current Yr Budget by Acct</t>
  </si>
  <si>
    <t>% of Bdgt</t>
  </si>
  <si>
    <t>Annual Allocation</t>
  </si>
  <si>
    <t>Total</t>
  </si>
  <si>
    <t>Budget</t>
  </si>
  <si>
    <t>100 Operations</t>
  </si>
  <si>
    <t>Office Supplies</t>
  </si>
  <si>
    <t>Copies</t>
  </si>
  <si>
    <t>Office Equipment</t>
  </si>
  <si>
    <t>Staffing/Apple One</t>
  </si>
  <si>
    <t>Board Retreat</t>
  </si>
  <si>
    <t>General Operations</t>
  </si>
  <si>
    <t>sub Total Operations</t>
  </si>
  <si>
    <t>200 Outreach</t>
  </si>
  <si>
    <t>Copies / Printing</t>
  </si>
  <si>
    <t>Facilities For Public</t>
  </si>
  <si>
    <t>Refreshments</t>
  </si>
  <si>
    <t>Advertising &amp; Promotions</t>
  </si>
  <si>
    <t>Newsletter Printing</t>
  </si>
  <si>
    <t>Newsletter Delivery</t>
  </si>
  <si>
    <t>General Outreach</t>
  </si>
  <si>
    <t>sub Total Outreach</t>
  </si>
  <si>
    <t>300 Community Improvement</t>
  </si>
  <si>
    <t>sub Total Community Improvement</t>
  </si>
  <si>
    <t>Amt Available to Spend</t>
  </si>
  <si>
    <t>% Budget Remain</t>
  </si>
  <si>
    <t>Amt spent
Current 
Month</t>
  </si>
  <si>
    <t>Amt Spent in
Current Fiscal Year</t>
  </si>
  <si>
    <t>General Community Improvement</t>
  </si>
  <si>
    <t>Total Available</t>
  </si>
  <si>
    <t>Total Allocated</t>
  </si>
  <si>
    <t>$ Moved</t>
  </si>
  <si>
    <t>Storage</t>
  </si>
  <si>
    <t>Venice Community BBQ</t>
  </si>
  <si>
    <t>Total To be Allocated</t>
  </si>
  <si>
    <t>Total Spent</t>
  </si>
  <si>
    <t>OFF</t>
  </si>
  <si>
    <t>TAC</t>
  </si>
  <si>
    <t>MIS</t>
  </si>
  <si>
    <t>FAC</t>
  </si>
  <si>
    <t>EDU</t>
  </si>
  <si>
    <t>POS</t>
  </si>
  <si>
    <t>EVE</t>
  </si>
  <si>
    <t>WEB</t>
  </si>
  <si>
    <t>ADV</t>
  </si>
  <si>
    <t>NEW</t>
  </si>
  <si>
    <t>ELE</t>
  </si>
  <si>
    <t>CIP</t>
  </si>
  <si>
    <t>Community Improvement Projects</t>
  </si>
  <si>
    <t>DONE
Category</t>
  </si>
  <si>
    <t>Audio and Visual Services</t>
  </si>
  <si>
    <t>AUD</t>
  </si>
  <si>
    <t>Facilities Related and Space Rental</t>
  </si>
  <si>
    <t>Postage</t>
  </si>
  <si>
    <t>Office Equipment &amp; Supplies</t>
  </si>
  <si>
    <t>General Operations/Miscellaneous</t>
  </si>
  <si>
    <t>Board Retreat/Training</t>
  </si>
  <si>
    <t>Staffing and Temporary Help</t>
  </si>
  <si>
    <t>Translation/Transcription</t>
  </si>
  <si>
    <t>TRL</t>
  </si>
  <si>
    <t xml:space="preserve">Advertising </t>
  </si>
  <si>
    <t>Outreach Events</t>
  </si>
  <si>
    <t>Food and refreshments for events and meetings</t>
  </si>
  <si>
    <t>Newsletters</t>
  </si>
  <si>
    <t>Website maintenance/enhancement/creation</t>
  </si>
  <si>
    <t xml:space="preserve">General Community Projects </t>
  </si>
  <si>
    <t>Toy Drive</t>
  </si>
  <si>
    <t xml:space="preserve">Neighborhood Community Projects </t>
  </si>
  <si>
    <t>Amt 
Current 
Month</t>
  </si>
  <si>
    <t>Amt 
Current Fiscal/Yr</t>
  </si>
  <si>
    <t>Neighborhood Community Projects</t>
  </si>
  <si>
    <t>Newsletter Production</t>
  </si>
  <si>
    <t>Web Site &amp; E-mail</t>
  </si>
  <si>
    <t>400 Elections</t>
  </si>
  <si>
    <t>Outreach-Printing and Copies</t>
  </si>
  <si>
    <t>OUT</t>
  </si>
  <si>
    <t xml:space="preserve">Elections </t>
  </si>
  <si>
    <t xml:space="preserve"> 2013 - 2014 Expenditures to Budget
DONE TEMPLATE
March 22 - April 21, 2014</t>
  </si>
  <si>
    <t>Doggie Bar Dispensers</t>
  </si>
  <si>
    <t>Doccupy Film Series</t>
  </si>
  <si>
    <t>Spaghetti on Ocean Front Walk</t>
  </si>
  <si>
    <t>Community Garden</t>
  </si>
  <si>
    <t>VNC - 2014 - 2015 Expenditures to Budget
October 2014</t>
  </si>
  <si>
    <t>Vera Davis Thanksgiving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</si>
</sst>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b/>
      <u val="single"/>
      <sz val="20"/>
      <color indexed="8"/>
      <name val="Arial"/>
      <family val="2"/>
    </font>
    <font>
      <sz val="13"/>
      <name val="Calibri"/>
      <family val="2"/>
    </font>
    <font>
      <sz val="13"/>
      <color indexed="10"/>
      <name val="Arial"/>
      <family val="2"/>
    </font>
    <font>
      <b/>
      <sz val="13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u val="single"/>
      <sz val="20"/>
      <color theme="1"/>
      <name val="Arial"/>
      <family val="2"/>
    </font>
    <font>
      <sz val="13"/>
      <color rgb="FFFF0000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5"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 horizontal="center" wrapText="1"/>
    </xf>
    <xf numFmtId="4" fontId="29" fillId="0" borderId="12" xfId="0" applyNumberFormat="1" applyFont="1" applyBorder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29" fillId="0" borderId="0" xfId="0" applyNumberFormat="1" applyFont="1" applyAlignment="1">
      <alignment/>
    </xf>
    <xf numFmtId="4" fontId="4" fillId="0" borderId="13" xfId="0" applyNumberFormat="1" applyFont="1" applyBorder="1" applyAlignment="1">
      <alignment horizontal="left"/>
    </xf>
    <xf numFmtId="4" fontId="6" fillId="35" borderId="1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29" fillId="33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9" fontId="2" fillId="36" borderId="12" xfId="0" applyNumberFormat="1" applyFont="1" applyFill="1" applyBorder="1" applyAlignment="1">
      <alignment horizontal="center" wrapText="1"/>
    </xf>
    <xf numFmtId="4" fontId="2" fillId="36" borderId="14" xfId="0" applyNumberFormat="1" applyFont="1" applyFill="1" applyBorder="1" applyAlignment="1">
      <alignment horizontal="left"/>
    </xf>
    <xf numFmtId="4" fontId="4" fillId="0" borderId="15" xfId="0" applyNumberFormat="1" applyFont="1" applyBorder="1" applyAlignment="1">
      <alignment horizontal="left"/>
    </xf>
    <xf numFmtId="4" fontId="29" fillId="33" borderId="16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left"/>
    </xf>
    <xf numFmtId="4" fontId="6" fillId="35" borderId="16" xfId="0" applyNumberFormat="1" applyFont="1" applyFill="1" applyBorder="1" applyAlignment="1">
      <alignment horizontal="right"/>
    </xf>
    <xf numFmtId="164" fontId="3" fillId="36" borderId="17" xfId="59" applyNumberFormat="1" applyFont="1" applyFill="1" applyBorder="1" applyAlignment="1">
      <alignment/>
    </xf>
    <xf numFmtId="164" fontId="3" fillId="36" borderId="0" xfId="59" applyNumberFormat="1" applyFont="1" applyFill="1" applyBorder="1" applyAlignment="1">
      <alignment/>
    </xf>
    <xf numFmtId="164" fontId="3" fillId="36" borderId="12" xfId="59" applyNumberFormat="1" applyFont="1" applyFill="1" applyBorder="1" applyAlignment="1">
      <alignment/>
    </xf>
    <xf numFmtId="9" fontId="5" fillId="36" borderId="10" xfId="0" applyNumberFormat="1" applyFont="1" applyFill="1" applyBorder="1" applyAlignment="1">
      <alignment horizontal="center"/>
    </xf>
    <xf numFmtId="9" fontId="3" fillId="36" borderId="0" xfId="0" applyNumberFormat="1" applyFont="1" applyFill="1" applyAlignment="1">
      <alignment horizontal="center"/>
    </xf>
    <xf numFmtId="4" fontId="5" fillId="36" borderId="0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9" fontId="5" fillId="0" borderId="0" xfId="0" applyNumberFormat="1" applyFont="1" applyFill="1" applyAlignment="1">
      <alignment horizontal="center"/>
    </xf>
    <xf numFmtId="9" fontId="5" fillId="36" borderId="16" xfId="0" applyNumberFormat="1" applyFont="1" applyFill="1" applyBorder="1" applyAlignment="1">
      <alignment horizontal="center"/>
    </xf>
    <xf numFmtId="164" fontId="3" fillId="36" borderId="11" xfId="0" applyNumberFormat="1" applyFont="1" applyFill="1" applyBorder="1" applyAlignment="1">
      <alignment horizontal="center"/>
    </xf>
    <xf numFmtId="164" fontId="5" fillId="36" borderId="10" xfId="59" applyNumberFormat="1" applyFont="1" applyFill="1" applyBorder="1" applyAlignment="1">
      <alignment/>
    </xf>
    <xf numFmtId="164" fontId="5" fillId="36" borderId="16" xfId="59" applyNumberFormat="1" applyFont="1" applyFill="1" applyBorder="1" applyAlignment="1">
      <alignment/>
    </xf>
    <xf numFmtId="164" fontId="5" fillId="36" borderId="18" xfId="5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Fill="1" applyBorder="1" applyAlignment="1">
      <alignment/>
    </xf>
    <xf numFmtId="164" fontId="59" fillId="0" borderId="12" xfId="59" applyNumberFormat="1" applyFont="1" applyBorder="1" applyAlignment="1">
      <alignment/>
    </xf>
    <xf numFmtId="165" fontId="3" fillId="36" borderId="11" xfId="0" applyNumberFormat="1" applyFont="1" applyFill="1" applyBorder="1" applyAlignment="1">
      <alignment horizontal="right"/>
    </xf>
    <xf numFmtId="165" fontId="5" fillId="36" borderId="10" xfId="0" applyNumberFormat="1" applyFont="1" applyFill="1" applyBorder="1" applyAlignment="1">
      <alignment/>
    </xf>
    <xf numFmtId="165" fontId="5" fillId="36" borderId="16" xfId="0" applyNumberFormat="1" applyFont="1" applyFill="1" applyBorder="1" applyAlignment="1">
      <alignment/>
    </xf>
    <xf numFmtId="165" fontId="30" fillId="36" borderId="11" xfId="0" applyNumberFormat="1" applyFont="1" applyFill="1" applyBorder="1" applyAlignment="1">
      <alignment/>
    </xf>
    <xf numFmtId="165" fontId="30" fillId="36" borderId="12" xfId="0" applyNumberFormat="1" applyFont="1" applyFill="1" applyBorder="1" applyAlignment="1">
      <alignment/>
    </xf>
    <xf numFmtId="165" fontId="29" fillId="36" borderId="0" xfId="0" applyNumberFormat="1" applyFont="1" applyFill="1" applyAlignment="1">
      <alignment/>
    </xf>
    <xf numFmtId="165" fontId="5" fillId="36" borderId="19" xfId="0" applyNumberFormat="1" applyFont="1" applyFill="1" applyBorder="1" applyAlignment="1">
      <alignment/>
    </xf>
    <xf numFmtId="165" fontId="59" fillId="0" borderId="12" xfId="0" applyNumberFormat="1" applyFont="1" applyBorder="1" applyAlignment="1">
      <alignment/>
    </xf>
    <xf numFmtId="4" fontId="3" fillId="36" borderId="0" xfId="0" applyNumberFormat="1" applyFont="1" applyFill="1" applyAlignment="1">
      <alignment horizontal="right"/>
    </xf>
    <xf numFmtId="4" fontId="3" fillId="36" borderId="12" xfId="0" applyNumberFormat="1" applyFont="1" applyFill="1" applyBorder="1" applyAlignment="1">
      <alignment horizontal="right"/>
    </xf>
    <xf numFmtId="165" fontId="5" fillId="36" borderId="10" xfId="0" applyNumberFormat="1" applyFont="1" applyFill="1" applyBorder="1" applyAlignment="1">
      <alignment horizontal="right"/>
    </xf>
    <xf numFmtId="165" fontId="5" fillId="36" borderId="20" xfId="0" applyNumberFormat="1" applyFont="1" applyFill="1" applyBorder="1" applyAlignment="1">
      <alignment/>
    </xf>
    <xf numFmtId="165" fontId="5" fillId="36" borderId="21" xfId="0" applyNumberFormat="1" applyFont="1" applyFill="1" applyBorder="1" applyAlignment="1">
      <alignment horizontal="right"/>
    </xf>
    <xf numFmtId="165" fontId="3" fillId="36" borderId="17" xfId="0" applyNumberFormat="1" applyFont="1" applyFill="1" applyBorder="1" applyAlignment="1">
      <alignment/>
    </xf>
    <xf numFmtId="165" fontId="5" fillId="36" borderId="18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center"/>
    </xf>
    <xf numFmtId="4" fontId="3" fillId="36" borderId="0" xfId="59" applyNumberFormat="1" applyFont="1" applyFill="1" applyBorder="1" applyAlignment="1">
      <alignment/>
    </xf>
    <xf numFmtId="4" fontId="3" fillId="36" borderId="22" xfId="59" applyNumberFormat="1" applyFont="1" applyFill="1" applyBorder="1" applyAlignment="1">
      <alignment/>
    </xf>
    <xf numFmtId="4" fontId="61" fillId="0" borderId="0" xfId="0" applyNumberFormat="1" applyFont="1" applyAlignment="1">
      <alignment/>
    </xf>
    <xf numFmtId="4" fontId="62" fillId="0" borderId="22" xfId="59" applyNumberFormat="1" applyFont="1" applyBorder="1" applyAlignment="1">
      <alignment/>
    </xf>
    <xf numFmtId="165" fontId="5" fillId="36" borderId="10" xfId="59" applyNumberFormat="1" applyFont="1" applyFill="1" applyBorder="1" applyAlignment="1">
      <alignment/>
    </xf>
    <xf numFmtId="165" fontId="5" fillId="36" borderId="16" xfId="59" applyNumberFormat="1" applyFont="1" applyFill="1" applyBorder="1" applyAlignment="1">
      <alignment/>
    </xf>
    <xf numFmtId="9" fontId="3" fillId="36" borderId="12" xfId="0" applyNumberFormat="1" applyFont="1" applyFill="1" applyBorder="1" applyAlignment="1">
      <alignment horizontal="center" wrapText="1"/>
    </xf>
    <xf numFmtId="4" fontId="3" fillId="36" borderId="12" xfId="0" applyNumberFormat="1" applyFont="1" applyFill="1" applyBorder="1" applyAlignment="1">
      <alignment horizontal="center" wrapText="1"/>
    </xf>
    <xf numFmtId="4" fontId="4" fillId="0" borderId="23" xfId="0" applyNumberFormat="1" applyFont="1" applyBorder="1" applyAlignment="1">
      <alignment/>
    </xf>
    <xf numFmtId="4" fontId="3" fillId="35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9" fontId="5" fillId="0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9" fontId="3" fillId="0" borderId="24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9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165" fontId="63" fillId="36" borderId="10" xfId="59" applyNumberFormat="1" applyFont="1" applyFill="1" applyBorder="1" applyAlignment="1">
      <alignment/>
    </xf>
    <xf numFmtId="165" fontId="63" fillId="36" borderId="16" xfId="59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left"/>
    </xf>
    <xf numFmtId="4" fontId="6" fillId="35" borderId="20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center"/>
    </xf>
    <xf numFmtId="9" fontId="5" fillId="36" borderId="20" xfId="0" applyNumberFormat="1" applyFont="1" applyFill="1" applyBorder="1" applyAlignment="1">
      <alignment horizontal="center"/>
    </xf>
    <xf numFmtId="165" fontId="5" fillId="36" borderId="20" xfId="59" applyNumberFormat="1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 horizontal="left"/>
    </xf>
    <xf numFmtId="4" fontId="6" fillId="35" borderId="18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center"/>
    </xf>
    <xf numFmtId="165" fontId="5" fillId="36" borderId="18" xfId="0" applyNumberFormat="1" applyFont="1" applyFill="1" applyBorder="1" applyAlignment="1">
      <alignment/>
    </xf>
    <xf numFmtId="9" fontId="5" fillId="36" borderId="18" xfId="0" applyNumberFormat="1" applyFont="1" applyFill="1" applyBorder="1" applyAlignment="1">
      <alignment horizontal="center"/>
    </xf>
    <xf numFmtId="165" fontId="63" fillId="36" borderId="18" xfId="59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 horizontal="left"/>
    </xf>
    <xf numFmtId="4" fontId="6" fillId="33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65" fontId="29" fillId="36" borderId="12" xfId="0" applyNumberFormat="1" applyFont="1" applyFill="1" applyBorder="1" applyAlignment="1">
      <alignment/>
    </xf>
    <xf numFmtId="9" fontId="3" fillId="36" borderId="12" xfId="0" applyNumberFormat="1" applyFont="1" applyFill="1" applyBorder="1" applyAlignment="1">
      <alignment horizontal="center"/>
    </xf>
    <xf numFmtId="4" fontId="3" fillId="36" borderId="12" xfId="59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9" xfId="0" applyNumberFormat="1" applyFont="1" applyBorder="1" applyAlignment="1">
      <alignment horizontal="center"/>
    </xf>
    <xf numFmtId="165" fontId="5" fillId="36" borderId="29" xfId="0" applyNumberFormat="1" applyFont="1" applyFill="1" applyBorder="1" applyAlignment="1">
      <alignment/>
    </xf>
    <xf numFmtId="9" fontId="5" fillId="36" borderId="29" xfId="0" applyNumberFormat="1" applyFont="1" applyFill="1" applyBorder="1" applyAlignment="1">
      <alignment horizontal="center"/>
    </xf>
    <xf numFmtId="165" fontId="5" fillId="36" borderId="30" xfId="0" applyNumberFormat="1" applyFont="1" applyFill="1" applyBorder="1" applyAlignment="1">
      <alignment/>
    </xf>
    <xf numFmtId="164" fontId="5" fillId="36" borderId="29" xfId="59" applyNumberFormat="1" applyFont="1" applyFill="1" applyBorder="1" applyAlignment="1">
      <alignment/>
    </xf>
    <xf numFmtId="4" fontId="5" fillId="36" borderId="29" xfId="59" applyNumberFormat="1" applyFont="1" applyFill="1" applyBorder="1" applyAlignment="1">
      <alignment/>
    </xf>
    <xf numFmtId="165" fontId="3" fillId="36" borderId="12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 horizontal="center" wrapText="1"/>
    </xf>
    <xf numFmtId="9" fontId="8" fillId="36" borderId="12" xfId="0" applyNumberFormat="1" applyFont="1" applyFill="1" applyBorder="1" applyAlignment="1">
      <alignment horizontal="center" wrapText="1"/>
    </xf>
    <xf numFmtId="14" fontId="8" fillId="0" borderId="12" xfId="0" applyNumberFormat="1" applyFont="1" applyBorder="1" applyAlignment="1">
      <alignment horizontal="center" wrapText="1"/>
    </xf>
    <xf numFmtId="4" fontId="9" fillId="0" borderId="23" xfId="0" applyNumberFormat="1" applyFont="1" applyBorder="1" applyAlignment="1">
      <alignment/>
    </xf>
    <xf numFmtId="4" fontId="10" fillId="35" borderId="19" xfId="0" applyNumberFormat="1" applyFont="1" applyFill="1" applyBorder="1" applyAlignment="1">
      <alignment/>
    </xf>
    <xf numFmtId="4" fontId="10" fillId="0" borderId="19" xfId="0" applyNumberFormat="1" applyFont="1" applyBorder="1" applyAlignment="1">
      <alignment/>
    </xf>
    <xf numFmtId="165" fontId="9" fillId="36" borderId="19" xfId="0" applyNumberFormat="1" applyFont="1" applyFill="1" applyBorder="1" applyAlignment="1">
      <alignment/>
    </xf>
    <xf numFmtId="9" fontId="9" fillId="0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/>
    </xf>
    <xf numFmtId="14" fontId="10" fillId="0" borderId="19" xfId="0" applyNumberFormat="1" applyFont="1" applyBorder="1" applyAlignment="1">
      <alignment horizontal="center"/>
    </xf>
    <xf numFmtId="9" fontId="10" fillId="0" borderId="24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/>
    </xf>
    <xf numFmtId="4" fontId="9" fillId="0" borderId="15" xfId="0" applyNumberFormat="1" applyFont="1" applyBorder="1" applyAlignment="1">
      <alignment/>
    </xf>
    <xf numFmtId="165" fontId="9" fillId="36" borderId="16" xfId="0" applyNumberFormat="1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9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9" fillId="0" borderId="13" xfId="0" applyNumberFormat="1" applyFont="1" applyBorder="1" applyAlignment="1">
      <alignment horizontal="left"/>
    </xf>
    <xf numFmtId="4" fontId="9" fillId="35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center"/>
    </xf>
    <xf numFmtId="165" fontId="9" fillId="36" borderId="10" xfId="0" applyNumberFormat="1" applyFont="1" applyFill="1" applyBorder="1" applyAlignment="1">
      <alignment/>
    </xf>
    <xf numFmtId="9" fontId="9" fillId="36" borderId="10" xfId="0" applyNumberFormat="1" applyFont="1" applyFill="1" applyBorder="1" applyAlignment="1">
      <alignment horizontal="center"/>
    </xf>
    <xf numFmtId="165" fontId="9" fillId="36" borderId="10" xfId="0" applyNumberFormat="1" applyFont="1" applyFill="1" applyBorder="1" applyAlignment="1">
      <alignment horizontal="right"/>
    </xf>
    <xf numFmtId="164" fontId="9" fillId="36" borderId="10" xfId="59" applyNumberFormat="1" applyFont="1" applyFill="1" applyBorder="1" applyAlignment="1">
      <alignment/>
    </xf>
    <xf numFmtId="165" fontId="65" fillId="36" borderId="10" xfId="59" applyNumberFormat="1" applyFont="1" applyFill="1" applyBorder="1" applyAlignment="1">
      <alignment/>
    </xf>
    <xf numFmtId="165" fontId="9" fillId="36" borderId="20" xfId="0" applyNumberFormat="1" applyFont="1" applyFill="1" applyBorder="1" applyAlignment="1">
      <alignment/>
    </xf>
    <xf numFmtId="165" fontId="9" fillId="36" borderId="10" xfId="59" applyNumberFormat="1" applyFont="1" applyFill="1" applyBorder="1" applyAlignment="1">
      <alignment/>
    </xf>
    <xf numFmtId="165" fontId="9" fillId="36" borderId="31" xfId="0" applyNumberFormat="1" applyFont="1" applyFill="1" applyBorder="1" applyAlignment="1">
      <alignment horizontal="right"/>
    </xf>
    <xf numFmtId="4" fontId="9" fillId="0" borderId="15" xfId="0" applyNumberFormat="1" applyFont="1" applyBorder="1" applyAlignment="1">
      <alignment horizontal="left"/>
    </xf>
    <xf numFmtId="4" fontId="9" fillId="35" borderId="16" xfId="0" applyNumberFormat="1" applyFont="1" applyFill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center"/>
    </xf>
    <xf numFmtId="9" fontId="9" fillId="36" borderId="16" xfId="0" applyNumberFormat="1" applyFont="1" applyFill="1" applyBorder="1" applyAlignment="1">
      <alignment horizontal="center"/>
    </xf>
    <xf numFmtId="165" fontId="9" fillId="36" borderId="21" xfId="0" applyNumberFormat="1" applyFont="1" applyFill="1" applyBorder="1" applyAlignment="1">
      <alignment horizontal="right"/>
    </xf>
    <xf numFmtId="164" fontId="9" fillId="36" borderId="16" xfId="59" applyNumberFormat="1" applyFont="1" applyFill="1" applyBorder="1" applyAlignment="1">
      <alignment/>
    </xf>
    <xf numFmtId="165" fontId="9" fillId="36" borderId="16" xfId="59" applyNumberFormat="1" applyFont="1" applyFill="1" applyBorder="1" applyAlignment="1">
      <alignment/>
    </xf>
    <xf numFmtId="4" fontId="10" fillId="36" borderId="14" xfId="0" applyNumberFormat="1" applyFont="1" applyFill="1" applyBorder="1" applyAlignment="1">
      <alignment horizontal="left"/>
    </xf>
    <xf numFmtId="4" fontId="9" fillId="33" borderId="11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/>
    </xf>
    <xf numFmtId="165" fontId="37" fillId="36" borderId="12" xfId="0" applyNumberFormat="1" applyFont="1" applyFill="1" applyBorder="1" applyAlignment="1">
      <alignment/>
    </xf>
    <xf numFmtId="164" fontId="10" fillId="36" borderId="11" xfId="0" applyNumberFormat="1" applyFont="1" applyFill="1" applyBorder="1" applyAlignment="1">
      <alignment horizontal="center"/>
    </xf>
    <xf numFmtId="165" fontId="10" fillId="36" borderId="11" xfId="0" applyNumberFormat="1" applyFont="1" applyFill="1" applyBorder="1" applyAlignment="1">
      <alignment horizontal="right"/>
    </xf>
    <xf numFmtId="165" fontId="10" fillId="36" borderId="17" xfId="0" applyNumberFormat="1" applyFont="1" applyFill="1" applyBorder="1" applyAlignment="1">
      <alignment/>
    </xf>
    <xf numFmtId="164" fontId="10" fillId="36" borderId="17" xfId="59" applyNumberFormat="1" applyFont="1" applyFill="1" applyBorder="1" applyAlignment="1">
      <alignment/>
    </xf>
    <xf numFmtId="4" fontId="9" fillId="0" borderId="0" xfId="0" applyNumberFormat="1" applyFont="1" applyAlignment="1">
      <alignment horizontal="center"/>
    </xf>
    <xf numFmtId="165" fontId="35" fillId="36" borderId="0" xfId="0" applyNumberFormat="1" applyFont="1" applyFill="1" applyAlignment="1">
      <alignment/>
    </xf>
    <xf numFmtId="9" fontId="10" fillId="36" borderId="0" xfId="0" applyNumberFormat="1" applyFont="1" applyFill="1" applyAlignment="1">
      <alignment horizontal="center"/>
    </xf>
    <xf numFmtId="4" fontId="10" fillId="36" borderId="0" xfId="0" applyNumberFormat="1" applyFont="1" applyFill="1" applyAlignment="1">
      <alignment horizontal="right"/>
    </xf>
    <xf numFmtId="4" fontId="9" fillId="36" borderId="0" xfId="0" applyNumberFormat="1" applyFont="1" applyFill="1" applyBorder="1" applyAlignment="1">
      <alignment/>
    </xf>
    <xf numFmtId="164" fontId="10" fillId="36" borderId="0" xfId="59" applyNumberFormat="1" applyFont="1" applyFill="1" applyBorder="1" applyAlignment="1">
      <alignment/>
    </xf>
    <xf numFmtId="4" fontId="10" fillId="36" borderId="0" xfId="59" applyNumberFormat="1" applyFont="1" applyFill="1" applyBorder="1" applyAlignment="1">
      <alignment/>
    </xf>
    <xf numFmtId="4" fontId="10" fillId="0" borderId="0" xfId="0" applyNumberFormat="1" applyFont="1" applyAlignment="1">
      <alignment horizontal="left"/>
    </xf>
    <xf numFmtId="4" fontId="9" fillId="0" borderId="13" xfId="0" applyNumberFormat="1" applyFont="1" applyFill="1" applyBorder="1" applyAlignment="1">
      <alignment horizontal="left"/>
    </xf>
    <xf numFmtId="4" fontId="9" fillId="33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" fontId="35" fillId="33" borderId="16" xfId="0" applyNumberFormat="1" applyFont="1" applyFill="1" applyBorder="1" applyAlignment="1">
      <alignment/>
    </xf>
    <xf numFmtId="165" fontId="9" fillId="36" borderId="16" xfId="0" applyNumberFormat="1" applyFont="1" applyFill="1" applyBorder="1" applyAlignment="1">
      <alignment horizontal="right"/>
    </xf>
    <xf numFmtId="165" fontId="65" fillId="36" borderId="16" xfId="59" applyNumberFormat="1" applyFont="1" applyFill="1" applyBorder="1" applyAlignment="1">
      <alignment/>
    </xf>
    <xf numFmtId="4" fontId="35" fillId="33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 horizontal="center"/>
    </xf>
    <xf numFmtId="165" fontId="37" fillId="36" borderId="11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 horizontal="left"/>
    </xf>
    <xf numFmtId="165" fontId="10" fillId="36" borderId="0" xfId="0" applyNumberFormat="1" applyFont="1" applyFill="1" applyAlignment="1">
      <alignment horizontal="center"/>
    </xf>
    <xf numFmtId="4" fontId="10" fillId="36" borderId="12" xfId="0" applyNumberFormat="1" applyFont="1" applyFill="1" applyBorder="1" applyAlignment="1">
      <alignment horizontal="right"/>
    </xf>
    <xf numFmtId="4" fontId="9" fillId="36" borderId="12" xfId="0" applyNumberFormat="1" applyFont="1" applyFill="1" applyBorder="1" applyAlignment="1">
      <alignment/>
    </xf>
    <xf numFmtId="164" fontId="10" fillId="36" borderId="12" xfId="59" applyNumberFormat="1" applyFont="1" applyFill="1" applyBorder="1" applyAlignment="1">
      <alignment/>
    </xf>
    <xf numFmtId="4" fontId="9" fillId="0" borderId="28" xfId="0" applyNumberFormat="1" applyFont="1" applyBorder="1" applyAlignment="1">
      <alignment/>
    </xf>
    <xf numFmtId="4" fontId="35" fillId="33" borderId="19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19" xfId="0" applyNumberFormat="1" applyFont="1" applyBorder="1" applyAlignment="1">
      <alignment horizontal="center"/>
    </xf>
    <xf numFmtId="9" fontId="9" fillId="36" borderId="19" xfId="0" applyNumberFormat="1" applyFont="1" applyFill="1" applyBorder="1" applyAlignment="1">
      <alignment horizontal="center"/>
    </xf>
    <xf numFmtId="165" fontId="9" fillId="36" borderId="18" xfId="0" applyNumberFormat="1" applyFont="1" applyFill="1" applyBorder="1" applyAlignment="1">
      <alignment horizontal="right"/>
    </xf>
    <xf numFmtId="164" fontId="9" fillId="36" borderId="18" xfId="59" applyNumberFormat="1" applyFont="1" applyFill="1" applyBorder="1" applyAlignment="1">
      <alignment/>
    </xf>
    <xf numFmtId="4" fontId="9" fillId="36" borderId="18" xfId="59" applyNumberFormat="1" applyFont="1" applyFill="1" applyBorder="1" applyAlignment="1">
      <alignment/>
    </xf>
    <xf numFmtId="4" fontId="35" fillId="33" borderId="18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 horizontal="center"/>
    </xf>
    <xf numFmtId="165" fontId="9" fillId="36" borderId="18" xfId="0" applyNumberFormat="1" applyFont="1" applyFill="1" applyBorder="1" applyAlignment="1">
      <alignment/>
    </xf>
    <xf numFmtId="9" fontId="9" fillId="36" borderId="18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36" borderId="10" xfId="59" applyNumberFormat="1" applyFont="1" applyFill="1" applyBorder="1" applyAlignment="1">
      <alignment/>
    </xf>
    <xf numFmtId="165" fontId="66" fillId="0" borderId="16" xfId="0" applyNumberFormat="1" applyFont="1" applyBorder="1" applyAlignment="1">
      <alignment/>
    </xf>
    <xf numFmtId="165" fontId="66" fillId="0" borderId="32" xfId="0" applyNumberFormat="1" applyFont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 horizontal="right"/>
    </xf>
    <xf numFmtId="165" fontId="10" fillId="36" borderId="11" xfId="0" applyNumberFormat="1" applyFont="1" applyFill="1" applyBorder="1" applyAlignment="1">
      <alignment/>
    </xf>
    <xf numFmtId="164" fontId="10" fillId="36" borderId="11" xfId="59" applyNumberFormat="1" applyFont="1" applyFill="1" applyBorder="1" applyAlignment="1">
      <alignment/>
    </xf>
    <xf numFmtId="164" fontId="10" fillId="36" borderId="0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/>
    </xf>
    <xf numFmtId="0" fontId="67" fillId="0" borderId="33" xfId="0" applyFont="1" applyBorder="1" applyAlignment="1">
      <alignment/>
    </xf>
    <xf numFmtId="0" fontId="67" fillId="0" borderId="33" xfId="0" applyFont="1" applyBorder="1" applyAlignment="1">
      <alignment horizontal="center"/>
    </xf>
    <xf numFmtId="165" fontId="68" fillId="0" borderId="33" xfId="0" applyNumberFormat="1" applyFont="1" applyBorder="1" applyAlignment="1">
      <alignment/>
    </xf>
    <xf numFmtId="164" fontId="68" fillId="0" borderId="33" xfId="59" applyNumberFormat="1" applyFont="1" applyBorder="1" applyAlignment="1">
      <alignment/>
    </xf>
    <xf numFmtId="4" fontId="68" fillId="0" borderId="33" xfId="59" applyNumberFormat="1" applyFont="1" applyBorder="1" applyAlignment="1">
      <alignment/>
    </xf>
    <xf numFmtId="4" fontId="10" fillId="36" borderId="12" xfId="59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35" fillId="0" borderId="34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9" fontId="9" fillId="0" borderId="34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0" fontId="69" fillId="0" borderId="12" xfId="0" applyFont="1" applyBorder="1" applyAlignment="1">
      <alignment/>
    </xf>
    <xf numFmtId="0" fontId="66" fillId="0" borderId="12" xfId="0" applyFont="1" applyBorder="1" applyAlignment="1">
      <alignment/>
    </xf>
    <xf numFmtId="0" fontId="69" fillId="0" borderId="12" xfId="0" applyFont="1" applyBorder="1" applyAlignment="1">
      <alignment horizontal="center"/>
    </xf>
    <xf numFmtId="4" fontId="66" fillId="0" borderId="22" xfId="0" applyNumberFormat="1" applyFont="1" applyBorder="1" applyAlignment="1">
      <alignment/>
    </xf>
    <xf numFmtId="0" fontId="66" fillId="0" borderId="18" xfId="0" applyFont="1" applyBorder="1" applyAlignment="1">
      <alignment horizontal="right"/>
    </xf>
    <xf numFmtId="0" fontId="66" fillId="0" borderId="0" xfId="0" applyFont="1" applyBorder="1" applyAlignment="1">
      <alignment/>
    </xf>
    <xf numFmtId="165" fontId="66" fillId="0" borderId="18" xfId="0" applyNumberFormat="1" applyFont="1" applyBorder="1" applyAlignment="1">
      <alignment/>
    </xf>
    <xf numFmtId="9" fontId="66" fillId="0" borderId="18" xfId="59" applyFont="1" applyBorder="1" applyAlignment="1">
      <alignment/>
    </xf>
    <xf numFmtId="4" fontId="66" fillId="0" borderId="18" xfId="59" applyNumberFormat="1" applyFont="1" applyBorder="1" applyAlignment="1">
      <alignment/>
    </xf>
    <xf numFmtId="0" fontId="66" fillId="0" borderId="10" xfId="0" applyFont="1" applyBorder="1" applyAlignment="1">
      <alignment horizontal="right"/>
    </xf>
    <xf numFmtId="165" fontId="66" fillId="0" borderId="10" xfId="0" applyNumberFormat="1" applyFont="1" applyBorder="1" applyAlignment="1">
      <alignment/>
    </xf>
    <xf numFmtId="9" fontId="66" fillId="0" borderId="10" xfId="59" applyFont="1" applyBorder="1" applyAlignment="1">
      <alignment/>
    </xf>
    <xf numFmtId="165" fontId="9" fillId="0" borderId="18" xfId="59" applyNumberFormat="1" applyFont="1" applyBorder="1" applyAlignment="1">
      <alignment/>
    </xf>
    <xf numFmtId="0" fontId="66" fillId="0" borderId="16" xfId="0" applyFont="1" applyBorder="1" applyAlignment="1">
      <alignment horizontal="right"/>
    </xf>
    <xf numFmtId="0" fontId="66" fillId="0" borderId="33" xfId="0" applyFont="1" applyBorder="1" applyAlignment="1">
      <alignment/>
    </xf>
    <xf numFmtId="9" fontId="66" fillId="0" borderId="16" xfId="59" applyFont="1" applyBorder="1" applyAlignment="1">
      <alignment/>
    </xf>
    <xf numFmtId="165" fontId="66" fillId="0" borderId="29" xfId="0" applyNumberFormat="1" applyFont="1" applyBorder="1" applyAlignment="1">
      <alignment/>
    </xf>
    <xf numFmtId="9" fontId="66" fillId="0" borderId="29" xfId="59" applyFont="1" applyBorder="1" applyAlignment="1">
      <alignment/>
    </xf>
    <xf numFmtId="4" fontId="66" fillId="0" borderId="29" xfId="59" applyNumberFormat="1" applyFont="1" applyBorder="1" applyAlignment="1">
      <alignment/>
    </xf>
    <xf numFmtId="0" fontId="66" fillId="0" borderId="0" xfId="0" applyFont="1" applyAlignment="1">
      <alignment/>
    </xf>
    <xf numFmtId="165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165" fontId="69" fillId="0" borderId="0" xfId="0" applyNumberFormat="1" applyFont="1" applyAlignment="1">
      <alignment/>
    </xf>
    <xf numFmtId="165" fontId="66" fillId="0" borderId="0" xfId="0" applyNumberFormat="1" applyFont="1" applyFill="1" applyBorder="1" applyAlignment="1">
      <alignment/>
    </xf>
    <xf numFmtId="9" fontId="66" fillId="0" borderId="0" xfId="59" applyFont="1" applyBorder="1" applyAlignment="1">
      <alignment/>
    </xf>
    <xf numFmtId="0" fontId="69" fillId="0" borderId="0" xfId="0" applyFont="1" applyFill="1" applyBorder="1" applyAlignment="1">
      <alignment horizontal="center"/>
    </xf>
    <xf numFmtId="165" fontId="69" fillId="0" borderId="12" xfId="0" applyNumberFormat="1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6" fillId="0" borderId="18" xfId="0" applyFont="1" applyBorder="1" applyAlignment="1">
      <alignment/>
    </xf>
    <xf numFmtId="0" fontId="66" fillId="0" borderId="10" xfId="0" applyFont="1" applyBorder="1" applyAlignment="1">
      <alignment/>
    </xf>
    <xf numFmtId="165" fontId="65" fillId="0" borderId="10" xfId="0" applyNumberFormat="1" applyFont="1" applyBorder="1" applyAlignment="1">
      <alignment/>
    </xf>
    <xf numFmtId="0" fontId="66" fillId="0" borderId="20" xfId="0" applyFont="1" applyBorder="1" applyAlignment="1">
      <alignment/>
    </xf>
    <xf numFmtId="165" fontId="66" fillId="0" borderId="20" xfId="0" applyNumberFormat="1" applyFont="1" applyBorder="1" applyAlignment="1">
      <alignment/>
    </xf>
    <xf numFmtId="165" fontId="65" fillId="0" borderId="20" xfId="0" applyNumberFormat="1" applyFont="1" applyBorder="1" applyAlignment="1">
      <alignment/>
    </xf>
    <xf numFmtId="0" fontId="66" fillId="0" borderId="16" xfId="0" applyFont="1" applyBorder="1" applyAlignment="1">
      <alignment/>
    </xf>
    <xf numFmtId="165" fontId="65" fillId="0" borderId="16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66" fillId="0" borderId="0" xfId="0" applyNumberFormat="1" applyFont="1" applyBorder="1" applyAlignment="1">
      <alignment/>
    </xf>
    <xf numFmtId="165" fontId="66" fillId="0" borderId="0" xfId="59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165" fontId="9" fillId="36" borderId="35" xfId="0" applyNumberFormat="1" applyFont="1" applyFill="1" applyBorder="1" applyAlignment="1">
      <alignment/>
    </xf>
    <xf numFmtId="4" fontId="10" fillId="36" borderId="0" xfId="0" applyNumberFormat="1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165" fontId="37" fillId="36" borderId="0" xfId="0" applyNumberFormat="1" applyFont="1" applyFill="1" applyBorder="1" applyAlignment="1">
      <alignment/>
    </xf>
    <xf numFmtId="165" fontId="10" fillId="36" borderId="0" xfId="0" applyNumberFormat="1" applyFont="1" applyFill="1" applyBorder="1" applyAlignment="1">
      <alignment horizontal="right"/>
    </xf>
    <xf numFmtId="165" fontId="10" fillId="36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65" fontId="30" fillId="36" borderId="0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 horizontal="center"/>
    </xf>
    <xf numFmtId="165" fontId="3" fillId="36" borderId="0" xfId="0" applyNumberFormat="1" applyFont="1" applyFill="1" applyBorder="1" applyAlignment="1">
      <alignment horizontal="right"/>
    </xf>
    <xf numFmtId="165" fontId="3" fillId="36" borderId="0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165" fontId="0" fillId="0" borderId="33" xfId="0" applyNumberFormat="1" applyBorder="1" applyAlignment="1">
      <alignment/>
    </xf>
    <xf numFmtId="4" fontId="61" fillId="0" borderId="3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5" fontId="5" fillId="36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4" fontId="61" fillId="0" borderId="0" xfId="0" applyNumberFormat="1" applyFont="1" applyBorder="1" applyAlignment="1">
      <alignment/>
    </xf>
    <xf numFmtId="4" fontId="2" fillId="36" borderId="12" xfId="0" applyNumberFormat="1" applyFont="1" applyFill="1" applyBorder="1" applyAlignment="1">
      <alignment horizontal="left"/>
    </xf>
    <xf numFmtId="4" fontId="2" fillId="33" borderId="1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5" fontId="3" fillId="36" borderId="12" xfId="0" applyNumberFormat="1" applyFont="1" applyFill="1" applyBorder="1" applyAlignment="1">
      <alignment horizontal="right"/>
    </xf>
    <xf numFmtId="165" fontId="3" fillId="36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" fillId="0" borderId="3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60" zoomScaleNormal="60" zoomScalePageLayoutView="0" workbookViewId="0" topLeftCell="A34">
      <selection activeCell="G43" sqref="G43"/>
    </sheetView>
  </sheetViews>
  <sheetFormatPr defaultColWidth="9.140625" defaultRowHeight="15"/>
  <cols>
    <col min="1" max="1" width="53.7109375" style="0" bestFit="1" customWidth="1"/>
    <col min="2" max="2" width="11.28125" style="0" hidden="1" customWidth="1"/>
    <col min="3" max="3" width="11.57421875" style="0" hidden="1" customWidth="1"/>
    <col min="4" max="4" width="13.00390625" style="0" bestFit="1" customWidth="1"/>
    <col min="5" max="5" width="17.57421875" style="0" customWidth="1"/>
    <col min="6" max="6" width="9.8515625" style="0" customWidth="1"/>
    <col min="7" max="7" width="15.57421875" style="0" bestFit="1" customWidth="1"/>
    <col min="8" max="8" width="24.00390625" style="0" bestFit="1" customWidth="1"/>
    <col min="9" max="9" width="19.140625" style="0" bestFit="1" customWidth="1"/>
    <col min="10" max="10" width="12.28125" style="0" customWidth="1"/>
    <col min="11" max="11" width="14.140625" style="0" customWidth="1"/>
    <col min="13" max="13" width="11.140625" style="0" bestFit="1" customWidth="1"/>
  </cols>
  <sheetData>
    <row r="1" spans="1:11" ht="89.25" customHeight="1" thickBot="1">
      <c r="A1" s="309" t="s">
        <v>83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</row>
    <row r="2" spans="1:11" ht="64.5" customHeight="1" thickBot="1">
      <c r="A2" s="9"/>
      <c r="B2" s="8" t="s">
        <v>0</v>
      </c>
      <c r="C2" s="8" t="s">
        <v>1</v>
      </c>
      <c r="D2" s="124" t="s">
        <v>50</v>
      </c>
      <c r="E2" s="124" t="s">
        <v>1</v>
      </c>
      <c r="F2" s="125" t="s">
        <v>2</v>
      </c>
      <c r="G2" s="125" t="s">
        <v>69</v>
      </c>
      <c r="H2" s="126" t="s">
        <v>70</v>
      </c>
      <c r="I2" s="126" t="s">
        <v>25</v>
      </c>
      <c r="J2" s="125" t="s">
        <v>26</v>
      </c>
      <c r="K2" s="66"/>
    </row>
    <row r="3" spans="1:11" ht="30" customHeight="1" thickBot="1">
      <c r="A3" s="127" t="s">
        <v>3</v>
      </c>
      <c r="B3" s="128">
        <v>50000</v>
      </c>
      <c r="C3" s="129">
        <v>50000</v>
      </c>
      <c r="D3" s="129"/>
      <c r="E3" s="130">
        <v>37000</v>
      </c>
      <c r="F3" s="131"/>
      <c r="G3" s="131"/>
      <c r="H3" s="132"/>
      <c r="I3" s="133"/>
      <c r="J3" s="134"/>
      <c r="K3" s="135"/>
    </row>
    <row r="4" spans="1:11" ht="30" customHeight="1" thickBot="1">
      <c r="A4" s="227" t="s">
        <v>4</v>
      </c>
      <c r="B4" s="228"/>
      <c r="C4" s="228"/>
      <c r="D4" s="228"/>
      <c r="E4" s="275">
        <v>37000</v>
      </c>
      <c r="F4" s="229"/>
      <c r="G4" s="229"/>
      <c r="H4" s="229"/>
      <c r="I4" s="229"/>
      <c r="J4" s="230"/>
      <c r="K4" s="231"/>
    </row>
    <row r="5" spans="1:11" ht="30" customHeight="1" thickTop="1">
      <c r="A5" s="139"/>
      <c r="B5" s="140"/>
      <c r="C5" s="140"/>
      <c r="D5" s="140"/>
      <c r="E5" s="140"/>
      <c r="F5" s="139"/>
      <c r="G5" s="139"/>
      <c r="H5" s="139"/>
      <c r="I5" s="139"/>
      <c r="J5" s="141"/>
      <c r="K5" s="142"/>
    </row>
    <row r="6" spans="1:11" ht="30" customHeight="1">
      <c r="A6" s="143" t="s">
        <v>5</v>
      </c>
      <c r="B6" s="140"/>
      <c r="C6" s="140"/>
      <c r="D6" s="140"/>
      <c r="E6" s="140"/>
      <c r="F6" s="139"/>
      <c r="G6" s="139"/>
      <c r="H6" s="139"/>
      <c r="I6" s="139"/>
      <c r="J6" s="141"/>
      <c r="K6" s="142"/>
    </row>
    <row r="7" spans="1:11" ht="30" customHeight="1">
      <c r="A7" s="139"/>
      <c r="B7" s="140"/>
      <c r="C7" s="140"/>
      <c r="D7" s="140"/>
      <c r="E7" s="140"/>
      <c r="F7" s="139"/>
      <c r="G7" s="139"/>
      <c r="H7" s="139"/>
      <c r="I7" s="139"/>
      <c r="J7" s="141"/>
      <c r="K7" s="142"/>
    </row>
    <row r="8" spans="1:11" ht="30" customHeight="1">
      <c r="A8" s="143" t="s">
        <v>6</v>
      </c>
      <c r="B8" s="140"/>
      <c r="C8" s="140"/>
      <c r="D8" s="140"/>
      <c r="E8" s="140"/>
      <c r="F8" s="139"/>
      <c r="G8" s="139"/>
      <c r="H8" s="139"/>
      <c r="I8" s="139"/>
      <c r="J8" s="141"/>
      <c r="K8" s="142"/>
    </row>
    <row r="9" spans="1:11" ht="30" customHeight="1">
      <c r="A9" s="144" t="s">
        <v>7</v>
      </c>
      <c r="B9" s="145">
        <v>1071.67</v>
      </c>
      <c r="C9" s="146">
        <v>1000</v>
      </c>
      <c r="D9" s="147" t="s">
        <v>37</v>
      </c>
      <c r="E9" s="148">
        <v>250</v>
      </c>
      <c r="F9" s="149"/>
      <c r="G9" s="308"/>
      <c r="H9" s="150"/>
      <c r="I9" s="148">
        <f>E9-H9</f>
        <v>250</v>
      </c>
      <c r="J9" s="151">
        <f>I9/E9</f>
        <v>1</v>
      </c>
      <c r="K9" s="152"/>
    </row>
    <row r="10" spans="1:11" ht="30" customHeight="1">
      <c r="A10" s="144" t="s">
        <v>8</v>
      </c>
      <c r="B10" s="145">
        <v>316.62</v>
      </c>
      <c r="C10" s="146">
        <v>680</v>
      </c>
      <c r="D10" s="147" t="s">
        <v>37</v>
      </c>
      <c r="E10" s="148">
        <v>300</v>
      </c>
      <c r="F10" s="149"/>
      <c r="G10" s="150">
        <f>1.92+33.57</f>
        <v>35.49</v>
      </c>
      <c r="H10" s="150">
        <f>12.81+29.03+15.73+35.49</f>
        <v>93.06</v>
      </c>
      <c r="I10" s="153">
        <f>E10-H10</f>
        <v>206.94</v>
      </c>
      <c r="J10" s="151">
        <f aca="true" t="shared" si="0" ref="J10:J35">I10/E10</f>
        <v>0.6898</v>
      </c>
      <c r="K10" s="154"/>
    </row>
    <row r="11" spans="1:11" ht="30" customHeight="1">
      <c r="A11" s="144" t="s">
        <v>9</v>
      </c>
      <c r="B11" s="145">
        <v>661.72</v>
      </c>
      <c r="C11" s="146">
        <v>800</v>
      </c>
      <c r="D11" s="147" t="s">
        <v>37</v>
      </c>
      <c r="E11" s="148">
        <v>350</v>
      </c>
      <c r="F11" s="149"/>
      <c r="G11" s="150"/>
      <c r="H11" s="150">
        <f>62.47</f>
        <v>62.47</v>
      </c>
      <c r="I11" s="153">
        <f>E11-H11</f>
        <v>287.53</v>
      </c>
      <c r="J11" s="151">
        <f t="shared" si="0"/>
        <v>0.8215142857142856</v>
      </c>
      <c r="K11" s="152"/>
    </row>
    <row r="12" spans="1:11" ht="30" customHeight="1">
      <c r="A12" s="144" t="s">
        <v>10</v>
      </c>
      <c r="B12" s="145">
        <v>5301.88</v>
      </c>
      <c r="C12" s="146">
        <v>7700</v>
      </c>
      <c r="D12" s="147" t="s">
        <v>38</v>
      </c>
      <c r="E12" s="148">
        <v>3000</v>
      </c>
      <c r="F12" s="149"/>
      <c r="G12" s="150"/>
      <c r="H12" s="150"/>
      <c r="I12" s="153">
        <f>E12-H12+K12</f>
        <v>3000</v>
      </c>
      <c r="J12" s="151">
        <f t="shared" si="0"/>
        <v>1</v>
      </c>
      <c r="K12" s="154"/>
    </row>
    <row r="13" spans="1:11" ht="30" customHeight="1">
      <c r="A13" s="144" t="s">
        <v>33</v>
      </c>
      <c r="B13" s="145">
        <v>508</v>
      </c>
      <c r="C13" s="146">
        <v>1500</v>
      </c>
      <c r="D13" s="147" t="s">
        <v>40</v>
      </c>
      <c r="E13" s="148">
        <v>2600</v>
      </c>
      <c r="F13" s="149"/>
      <c r="G13" s="150">
        <v>233</v>
      </c>
      <c r="H13" s="155">
        <f>233+233+233</f>
        <v>699</v>
      </c>
      <c r="I13" s="153">
        <f>E13-H13+K13</f>
        <v>1901</v>
      </c>
      <c r="J13" s="151">
        <f t="shared" si="0"/>
        <v>0.7311538461538462</v>
      </c>
      <c r="K13" s="154"/>
    </row>
    <row r="14" spans="1:11" ht="30" customHeight="1">
      <c r="A14" s="144" t="s">
        <v>11</v>
      </c>
      <c r="B14" s="145">
        <v>0</v>
      </c>
      <c r="C14" s="146">
        <v>0</v>
      </c>
      <c r="D14" s="147" t="s">
        <v>41</v>
      </c>
      <c r="E14" s="148">
        <v>400</v>
      </c>
      <c r="F14" s="149"/>
      <c r="G14" s="150"/>
      <c r="H14" s="155"/>
      <c r="I14" s="153">
        <f>E14-H14</f>
        <v>400</v>
      </c>
      <c r="J14" s="151">
        <f t="shared" si="0"/>
        <v>1</v>
      </c>
      <c r="K14" s="154"/>
    </row>
    <row r="15" spans="1:11" ht="30" customHeight="1" thickBot="1">
      <c r="A15" s="156" t="s">
        <v>12</v>
      </c>
      <c r="B15" s="157"/>
      <c r="C15" s="158">
        <v>0</v>
      </c>
      <c r="D15" s="159" t="s">
        <v>39</v>
      </c>
      <c r="E15" s="137">
        <v>550</v>
      </c>
      <c r="F15" s="160"/>
      <c r="G15" s="161">
        <f>5.75+5.75+266</f>
        <v>277.5</v>
      </c>
      <c r="H15" s="161">
        <f>5.6+11.35+277.5</f>
        <v>294.45</v>
      </c>
      <c r="I15" s="153">
        <f>E15-H15+K15</f>
        <v>255.55</v>
      </c>
      <c r="J15" s="162">
        <f t="shared" si="0"/>
        <v>0.4646363636363637</v>
      </c>
      <c r="K15" s="163"/>
    </row>
    <row r="16" spans="1:11" ht="30" customHeight="1" thickBot="1" thickTop="1">
      <c r="A16" s="164" t="s">
        <v>13</v>
      </c>
      <c r="B16" s="165"/>
      <c r="C16" s="166">
        <v>13000</v>
      </c>
      <c r="D16" s="232"/>
      <c r="E16" s="167">
        <f>SUM(E9:E15)</f>
        <v>7450</v>
      </c>
      <c r="F16" s="168">
        <f>E16/E4</f>
        <v>0.20135135135135135</v>
      </c>
      <c r="G16" s="169">
        <f>SUM(G10:G15)</f>
        <v>545.99</v>
      </c>
      <c r="H16" s="169">
        <f>SUM(H9:H15)</f>
        <v>1148.98</v>
      </c>
      <c r="I16" s="170">
        <f>E16-H16+K16</f>
        <v>6301.02</v>
      </c>
      <c r="J16" s="171">
        <f t="shared" si="0"/>
        <v>0.8457744966442954</v>
      </c>
      <c r="K16" s="169"/>
    </row>
    <row r="17" spans="1:11" ht="30" customHeight="1">
      <c r="A17" s="139"/>
      <c r="B17" s="140"/>
      <c r="C17" s="139"/>
      <c r="D17" s="172"/>
      <c r="E17" s="173"/>
      <c r="F17" s="174"/>
      <c r="G17" s="175"/>
      <c r="H17" s="175"/>
      <c r="I17" s="176"/>
      <c r="J17" s="177"/>
      <c r="K17" s="178"/>
    </row>
    <row r="18" spans="1:11" ht="30" customHeight="1">
      <c r="A18" s="179" t="s">
        <v>14</v>
      </c>
      <c r="B18" s="140"/>
      <c r="C18" s="139"/>
      <c r="D18" s="172"/>
      <c r="E18" s="173"/>
      <c r="F18" s="174"/>
      <c r="G18" s="175"/>
      <c r="H18" s="175"/>
      <c r="I18" s="176"/>
      <c r="J18" s="177"/>
      <c r="K18" s="178"/>
    </row>
    <row r="19" spans="1:11" ht="30" customHeight="1">
      <c r="A19" s="180" t="s">
        <v>15</v>
      </c>
      <c r="B19" s="181">
        <v>2379.94</v>
      </c>
      <c r="C19" s="182">
        <v>7000</v>
      </c>
      <c r="D19" s="183" t="s">
        <v>76</v>
      </c>
      <c r="E19" s="148">
        <v>1000</v>
      </c>
      <c r="F19" s="149"/>
      <c r="G19" s="150">
        <v>98.32</v>
      </c>
      <c r="H19" s="150">
        <f>328.5+98.32</f>
        <v>426.82</v>
      </c>
      <c r="I19" s="148">
        <f>E19-H19</f>
        <v>573.1800000000001</v>
      </c>
      <c r="J19" s="151">
        <f t="shared" si="0"/>
        <v>0.57318</v>
      </c>
      <c r="K19" s="152"/>
    </row>
    <row r="20" spans="1:11" ht="30" customHeight="1">
      <c r="A20" s="180" t="s">
        <v>16</v>
      </c>
      <c r="B20" s="181">
        <v>7180</v>
      </c>
      <c r="C20" s="184">
        <v>7200</v>
      </c>
      <c r="D20" s="183" t="s">
        <v>40</v>
      </c>
      <c r="E20" s="148">
        <v>2500</v>
      </c>
      <c r="F20" s="149"/>
      <c r="G20" s="150"/>
      <c r="H20" s="150">
        <f>517.48</f>
        <v>517.48</v>
      </c>
      <c r="I20" s="153">
        <f aca="true" t="shared" si="1" ref="I20:I28">E20-H20+K20</f>
        <v>1982.52</v>
      </c>
      <c r="J20" s="151">
        <f t="shared" si="0"/>
        <v>0.793008</v>
      </c>
      <c r="K20" s="154"/>
    </row>
    <row r="21" spans="1:11" ht="30" customHeight="1">
      <c r="A21" s="144" t="s">
        <v>17</v>
      </c>
      <c r="B21" s="181">
        <v>896.49</v>
      </c>
      <c r="C21" s="146">
        <v>1500</v>
      </c>
      <c r="D21" s="147" t="s">
        <v>43</v>
      </c>
      <c r="E21" s="148">
        <v>1000</v>
      </c>
      <c r="F21" s="149"/>
      <c r="G21" s="150">
        <v>16.77</v>
      </c>
      <c r="H21" s="150">
        <f>15.94+11.17+16.77</f>
        <v>43.879999999999995</v>
      </c>
      <c r="I21" s="153">
        <f t="shared" si="1"/>
        <v>956.12</v>
      </c>
      <c r="J21" s="151">
        <f t="shared" si="0"/>
        <v>0.95612</v>
      </c>
      <c r="K21" s="154"/>
    </row>
    <row r="22" spans="1:11" ht="30" customHeight="1">
      <c r="A22" s="180" t="s">
        <v>73</v>
      </c>
      <c r="B22" s="181">
        <v>327.4</v>
      </c>
      <c r="C22" s="182">
        <v>500</v>
      </c>
      <c r="D22" s="183" t="s">
        <v>44</v>
      </c>
      <c r="E22" s="148">
        <v>1800</v>
      </c>
      <c r="F22" s="149"/>
      <c r="G22" s="150">
        <f>95+15.99</f>
        <v>110.99</v>
      </c>
      <c r="H22" s="150">
        <f>90+95+110.99</f>
        <v>295.99</v>
      </c>
      <c r="I22" s="153">
        <f>E22-H22</f>
        <v>1504.01</v>
      </c>
      <c r="J22" s="151">
        <f t="shared" si="0"/>
        <v>0.8355611111111111</v>
      </c>
      <c r="K22" s="154"/>
    </row>
    <row r="23" spans="1:11" ht="30" customHeight="1">
      <c r="A23" s="144" t="s">
        <v>18</v>
      </c>
      <c r="B23" s="181">
        <v>7040.64</v>
      </c>
      <c r="C23" s="146">
        <v>8000</v>
      </c>
      <c r="D23" s="147" t="s">
        <v>45</v>
      </c>
      <c r="E23" s="148">
        <v>0</v>
      </c>
      <c r="F23" s="149"/>
      <c r="G23" s="150"/>
      <c r="H23" s="150"/>
      <c r="I23" s="153">
        <f t="shared" si="1"/>
        <v>0</v>
      </c>
      <c r="J23" s="151" t="e">
        <f t="shared" si="0"/>
        <v>#DIV/0!</v>
      </c>
      <c r="K23" s="154"/>
    </row>
    <row r="24" spans="1:11" ht="30" customHeight="1">
      <c r="A24" s="180" t="s">
        <v>72</v>
      </c>
      <c r="B24" s="181">
        <v>2240</v>
      </c>
      <c r="C24" s="182">
        <v>4000</v>
      </c>
      <c r="D24" s="183" t="s">
        <v>46</v>
      </c>
      <c r="E24" s="148">
        <v>0</v>
      </c>
      <c r="F24" s="149"/>
      <c r="G24" s="150"/>
      <c r="H24" s="150"/>
      <c r="I24" s="153">
        <f t="shared" si="1"/>
        <v>0</v>
      </c>
      <c r="J24" s="151" t="e">
        <f t="shared" si="0"/>
        <v>#DIV/0!</v>
      </c>
      <c r="K24" s="154"/>
    </row>
    <row r="25" spans="1:11" ht="30" customHeight="1">
      <c r="A25" s="180" t="s">
        <v>19</v>
      </c>
      <c r="B25" s="181"/>
      <c r="C25" s="182"/>
      <c r="D25" s="183" t="s">
        <v>46</v>
      </c>
      <c r="E25" s="148">
        <v>0</v>
      </c>
      <c r="F25" s="149"/>
      <c r="G25" s="150"/>
      <c r="H25" s="150"/>
      <c r="I25" s="153">
        <f t="shared" si="1"/>
        <v>0</v>
      </c>
      <c r="J25" s="151" t="e">
        <f t="shared" si="0"/>
        <v>#DIV/0!</v>
      </c>
      <c r="K25" s="154"/>
    </row>
    <row r="26" spans="1:11" ht="30" customHeight="1">
      <c r="A26" s="180" t="s">
        <v>20</v>
      </c>
      <c r="B26" s="181">
        <v>5228.62</v>
      </c>
      <c r="C26" s="182">
        <v>6000</v>
      </c>
      <c r="D26" s="183" t="s">
        <v>46</v>
      </c>
      <c r="E26" s="148">
        <v>0</v>
      </c>
      <c r="F26" s="149"/>
      <c r="G26" s="150"/>
      <c r="H26" s="150"/>
      <c r="I26" s="153">
        <f t="shared" si="1"/>
        <v>0</v>
      </c>
      <c r="J26" s="151" t="e">
        <f t="shared" si="0"/>
        <v>#DIV/0!</v>
      </c>
      <c r="K26" s="154"/>
    </row>
    <row r="27" spans="1:11" ht="30" customHeight="1" thickBot="1">
      <c r="A27" s="156" t="s">
        <v>21</v>
      </c>
      <c r="B27" s="185">
        <v>60</v>
      </c>
      <c r="C27" s="158">
        <v>1800</v>
      </c>
      <c r="D27" s="159" t="s">
        <v>43</v>
      </c>
      <c r="E27" s="137">
        <v>4250</v>
      </c>
      <c r="F27" s="160"/>
      <c r="G27" s="213"/>
      <c r="H27" s="186">
        <f>41.26+694.03</f>
        <v>735.29</v>
      </c>
      <c r="I27" s="137">
        <f>E27-H27</f>
        <v>3514.71</v>
      </c>
      <c r="J27" s="162">
        <f t="shared" si="0"/>
        <v>0.8269905882352941</v>
      </c>
      <c r="K27" s="187"/>
    </row>
    <row r="28" spans="1:11" ht="30" customHeight="1" thickBot="1" thickTop="1">
      <c r="A28" s="164" t="s">
        <v>22</v>
      </c>
      <c r="B28" s="188"/>
      <c r="C28" s="166">
        <v>50000</v>
      </c>
      <c r="D28" s="189"/>
      <c r="E28" s="190">
        <f>SUM(E19:E27)</f>
        <v>10550</v>
      </c>
      <c r="F28" s="168">
        <f>E28/E4</f>
        <v>0.2851351351351351</v>
      </c>
      <c r="G28" s="169">
        <f>SUM(G19:G27)</f>
        <v>226.07999999999998</v>
      </c>
      <c r="H28" s="169">
        <f>SUM(H19:H27)</f>
        <v>2019.46</v>
      </c>
      <c r="I28" s="170">
        <f t="shared" si="1"/>
        <v>8530.54</v>
      </c>
      <c r="J28" s="171">
        <f t="shared" si="0"/>
        <v>0.8085819905213271</v>
      </c>
      <c r="K28" s="169"/>
    </row>
    <row r="29" spans="1:11" ht="30" customHeight="1">
      <c r="A29" s="139"/>
      <c r="B29" s="140"/>
      <c r="C29" s="139"/>
      <c r="D29" s="172"/>
      <c r="E29" s="173"/>
      <c r="F29" s="174"/>
      <c r="G29" s="175"/>
      <c r="H29" s="175"/>
      <c r="I29" s="176"/>
      <c r="J29" s="177"/>
      <c r="K29" s="178"/>
    </row>
    <row r="30" spans="1:12" ht="30" customHeight="1" thickBot="1">
      <c r="A30" s="191" t="s">
        <v>23</v>
      </c>
      <c r="B30" s="140"/>
      <c r="C30" s="139"/>
      <c r="D30" s="172"/>
      <c r="E30" s="192"/>
      <c r="F30" s="174"/>
      <c r="G30" s="193"/>
      <c r="H30" s="193"/>
      <c r="I30" s="194"/>
      <c r="J30" s="195"/>
      <c r="K30" s="226"/>
      <c r="L30" s="40"/>
    </row>
    <row r="31" spans="1:11" ht="30" customHeight="1">
      <c r="A31" s="196" t="s">
        <v>34</v>
      </c>
      <c r="B31" s="197">
        <v>0</v>
      </c>
      <c r="C31" s="198">
        <v>0</v>
      </c>
      <c r="D31" s="199" t="s">
        <v>48</v>
      </c>
      <c r="E31" s="130">
        <v>4000</v>
      </c>
      <c r="F31" s="200"/>
      <c r="G31" s="201"/>
      <c r="H31" s="201">
        <f>2889.29+1128.25</f>
        <v>4017.54</v>
      </c>
      <c r="I31" s="153">
        <f>E31-H31+K31</f>
        <v>-17.539999999999964</v>
      </c>
      <c r="J31" s="202">
        <f t="shared" si="0"/>
        <v>-0.004384999999999991</v>
      </c>
      <c r="K31" s="203"/>
    </row>
    <row r="32" spans="1:11" ht="30" customHeight="1">
      <c r="A32" s="196" t="s">
        <v>67</v>
      </c>
      <c r="B32" s="204"/>
      <c r="C32" s="205"/>
      <c r="D32" s="206" t="s">
        <v>48</v>
      </c>
      <c r="E32" s="207">
        <v>2000</v>
      </c>
      <c r="F32" s="208"/>
      <c r="G32" s="201"/>
      <c r="H32" s="201"/>
      <c r="I32" s="153">
        <f>E32-H32+K32</f>
        <v>2000</v>
      </c>
      <c r="J32" s="151">
        <f t="shared" si="0"/>
        <v>1</v>
      </c>
      <c r="K32" s="203"/>
    </row>
    <row r="33" spans="1:11" ht="30" customHeight="1">
      <c r="A33" s="209" t="s">
        <v>71</v>
      </c>
      <c r="B33" s="210">
        <v>0</v>
      </c>
      <c r="C33" s="211">
        <v>40900</v>
      </c>
      <c r="D33" s="147" t="s">
        <v>48</v>
      </c>
      <c r="E33" s="148">
        <v>9740</v>
      </c>
      <c r="F33" s="149"/>
      <c r="G33" s="150"/>
      <c r="H33" s="150"/>
      <c r="I33" s="153">
        <f>E33-H33+K33</f>
        <v>9740</v>
      </c>
      <c r="J33" s="151">
        <f t="shared" si="0"/>
        <v>1</v>
      </c>
      <c r="K33" s="212"/>
    </row>
    <row r="34" spans="1:11" ht="30" customHeight="1" thickBot="1">
      <c r="A34" s="136" t="s">
        <v>66</v>
      </c>
      <c r="B34" s="157">
        <v>23785</v>
      </c>
      <c r="C34" s="138">
        <v>18200</v>
      </c>
      <c r="D34" s="159" t="s">
        <v>48</v>
      </c>
      <c r="E34" s="137">
        <v>3260</v>
      </c>
      <c r="F34" s="160"/>
      <c r="G34" s="213"/>
      <c r="H34" s="214">
        <f>404.61</f>
        <v>404.61</v>
      </c>
      <c r="I34" s="137">
        <f>E34-H34+K34</f>
        <v>2855.39</v>
      </c>
      <c r="J34" s="162">
        <f t="shared" si="0"/>
        <v>0.8758865030674846</v>
      </c>
      <c r="K34" s="154"/>
    </row>
    <row r="35" spans="1:11" ht="30" customHeight="1" thickBot="1" thickTop="1">
      <c r="A35" s="164" t="s">
        <v>24</v>
      </c>
      <c r="B35" s="215"/>
      <c r="C35" s="216">
        <v>70000</v>
      </c>
      <c r="D35" s="189"/>
      <c r="E35" s="190">
        <f>SUM(E31:E34)</f>
        <v>19000</v>
      </c>
      <c r="F35" s="168">
        <f>E35/E4</f>
        <v>0.5135135135135135</v>
      </c>
      <c r="G35" s="169">
        <f>SUM(G31:G34)</f>
        <v>0</v>
      </c>
      <c r="H35" s="169">
        <f>SUM(H31:H34)</f>
        <v>4422.15</v>
      </c>
      <c r="I35" s="217">
        <f>E35-H35</f>
        <v>14577.85</v>
      </c>
      <c r="J35" s="218">
        <f t="shared" si="0"/>
        <v>0.7672552631578947</v>
      </c>
      <c r="K35" s="169"/>
    </row>
    <row r="36" spans="1:11" ht="30" customHeight="1">
      <c r="A36" s="276"/>
      <c r="B36" s="277"/>
      <c r="C36" s="278"/>
      <c r="D36" s="279"/>
      <c r="E36" s="280"/>
      <c r="F36" s="219"/>
      <c r="G36" s="281"/>
      <c r="H36" s="281"/>
      <c r="I36" s="282"/>
      <c r="J36" s="177"/>
      <c r="K36" s="281"/>
    </row>
    <row r="37" spans="1:12" ht="30" customHeight="1" thickBot="1">
      <c r="A37" s="220" t="s">
        <v>4</v>
      </c>
      <c r="B37" s="221"/>
      <c r="C37" s="221"/>
      <c r="D37" s="222"/>
      <c r="E37" s="223">
        <f>SUM(E35+E28+E16)</f>
        <v>37000</v>
      </c>
      <c r="F37" s="221"/>
      <c r="G37" s="223">
        <f>SUM(G35+G28+G16)</f>
        <v>772.0699999999999</v>
      </c>
      <c r="H37" s="223">
        <f>SUM(H35+H28+H16)</f>
        <v>7590.59</v>
      </c>
      <c r="I37" s="223">
        <f>E37-H37</f>
        <v>29409.41</v>
      </c>
      <c r="J37" s="224">
        <f>I37/E37</f>
        <v>0.794848918918919</v>
      </c>
      <c r="K37" s="225"/>
      <c r="L37" s="40"/>
    </row>
    <row r="38" spans="1:11" ht="15.75" thickTop="1">
      <c r="A38" s="312" t="s">
        <v>49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</row>
    <row r="39" spans="1:13" ht="31.5" customHeight="1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M39" s="307"/>
    </row>
    <row r="40" spans="1:11" ht="31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1:11" ht="62.25" customHeight="1" thickBot="1">
      <c r="A41" s="9"/>
      <c r="B41" s="8" t="s">
        <v>0</v>
      </c>
      <c r="C41" s="8" t="s">
        <v>1</v>
      </c>
      <c r="D41" s="8"/>
      <c r="E41" s="124" t="s">
        <v>1</v>
      </c>
      <c r="F41" s="125" t="s">
        <v>2</v>
      </c>
      <c r="G41" s="125" t="s">
        <v>69</v>
      </c>
      <c r="H41" s="126" t="s">
        <v>70</v>
      </c>
      <c r="I41" s="126" t="s">
        <v>25</v>
      </c>
      <c r="J41" s="125" t="s">
        <v>26</v>
      </c>
      <c r="K41" s="67"/>
    </row>
    <row r="42" spans="1:11" ht="30" customHeight="1" thickBot="1">
      <c r="A42" s="233" t="s">
        <v>68</v>
      </c>
      <c r="B42" s="234"/>
      <c r="C42" s="234"/>
      <c r="D42" s="234"/>
      <c r="E42" s="235"/>
      <c r="F42" s="234"/>
      <c r="G42" s="234"/>
      <c r="H42" s="234"/>
      <c r="I42" s="234"/>
      <c r="J42" s="234"/>
      <c r="K42" s="236"/>
    </row>
    <row r="43" spans="1:11" ht="30" customHeight="1">
      <c r="A43" s="237" t="s">
        <v>82</v>
      </c>
      <c r="B43" s="238"/>
      <c r="C43" s="238"/>
      <c r="D43" s="238"/>
      <c r="E43" s="239">
        <v>2990</v>
      </c>
      <c r="F43" s="240">
        <f>E43/E48</f>
        <v>0.3069815195071869</v>
      </c>
      <c r="G43" s="239"/>
      <c r="H43" s="239"/>
      <c r="I43" s="239">
        <f>E43-H43+K43</f>
        <v>2990</v>
      </c>
      <c r="J43" s="240">
        <f>I43/E43</f>
        <v>1</v>
      </c>
      <c r="K43" s="241"/>
    </row>
    <row r="44" spans="1:11" ht="30" customHeight="1">
      <c r="A44" s="242" t="s">
        <v>79</v>
      </c>
      <c r="B44" s="238"/>
      <c r="C44" s="238"/>
      <c r="D44" s="238"/>
      <c r="E44" s="243">
        <v>1500</v>
      </c>
      <c r="F44" s="244">
        <f>E44/E48</f>
        <v>0.1540041067761807</v>
      </c>
      <c r="G44" s="243"/>
      <c r="H44" s="243"/>
      <c r="I44" s="239">
        <f>E44-H44+K44</f>
        <v>1500</v>
      </c>
      <c r="J44" s="240">
        <f>I44/E44</f>
        <v>1</v>
      </c>
      <c r="K44" s="241"/>
    </row>
    <row r="45" spans="1:11" ht="30" customHeight="1">
      <c r="A45" s="242" t="s">
        <v>80</v>
      </c>
      <c r="B45" s="238"/>
      <c r="C45" s="238"/>
      <c r="D45" s="238"/>
      <c r="E45" s="243">
        <v>2250</v>
      </c>
      <c r="F45" s="244">
        <f>E45/E48</f>
        <v>0.23100616016427106</v>
      </c>
      <c r="G45" s="243"/>
      <c r="H45" s="243">
        <f>404.61</f>
        <v>404.61</v>
      </c>
      <c r="I45" s="239">
        <f>E45-H45+K45</f>
        <v>1845.3899999999999</v>
      </c>
      <c r="J45" s="240">
        <f>I45/E45</f>
        <v>0.8201733333333333</v>
      </c>
      <c r="K45" s="241"/>
    </row>
    <row r="46" spans="1:11" ht="30" customHeight="1" thickBot="1">
      <c r="A46" s="246" t="s">
        <v>81</v>
      </c>
      <c r="B46" s="247"/>
      <c r="C46" s="247"/>
      <c r="D46" s="247"/>
      <c r="E46" s="213">
        <v>3000</v>
      </c>
      <c r="F46" s="248">
        <f>E46/E48</f>
        <v>0.3080082135523614</v>
      </c>
      <c r="G46" s="213"/>
      <c r="H46" s="213"/>
      <c r="I46" s="249">
        <f>E46-H46+K46</f>
        <v>3000</v>
      </c>
      <c r="J46" s="250">
        <f>I46/E46</f>
        <v>1</v>
      </c>
      <c r="K46" s="251"/>
    </row>
    <row r="47" spans="1:11" ht="30" customHeight="1" thickTop="1">
      <c r="A47" s="252"/>
      <c r="B47" s="252"/>
      <c r="C47" s="252"/>
      <c r="D47" s="252"/>
      <c r="E47" s="253"/>
      <c r="F47" s="252"/>
      <c r="G47" s="252"/>
      <c r="H47" s="252"/>
      <c r="I47" s="252"/>
      <c r="J47" s="252"/>
      <c r="K47" s="254"/>
    </row>
    <row r="48" spans="1:11" ht="30" customHeight="1">
      <c r="A48" s="255" t="s">
        <v>4</v>
      </c>
      <c r="B48" s="252"/>
      <c r="C48" s="252"/>
      <c r="D48" s="252"/>
      <c r="E48" s="256">
        <f>SUM(E43:E46)</f>
        <v>9740</v>
      </c>
      <c r="F48" s="252"/>
      <c r="G48" s="253">
        <f>SUM(G43:G46)</f>
        <v>0</v>
      </c>
      <c r="H48" s="253">
        <f>404.61</f>
        <v>404.61</v>
      </c>
      <c r="I48" s="257">
        <f>E48-H48</f>
        <v>9335.39</v>
      </c>
      <c r="J48" s="258">
        <f>I48/E48</f>
        <v>0.958458932238193</v>
      </c>
      <c r="K48" s="253"/>
    </row>
    <row r="49" spans="1:11" ht="30" customHeight="1">
      <c r="A49" s="259"/>
      <c r="B49" s="252"/>
      <c r="C49" s="252"/>
      <c r="D49" s="252"/>
      <c r="E49" s="252"/>
      <c r="F49" s="252"/>
      <c r="G49" s="252"/>
      <c r="H49" s="252"/>
      <c r="I49" s="252"/>
      <c r="J49" s="252"/>
      <c r="K49" s="252"/>
    </row>
    <row r="50" spans="1:11" ht="30" customHeight="1" thickBot="1">
      <c r="A50" s="233" t="s">
        <v>29</v>
      </c>
      <c r="B50" s="234"/>
      <c r="C50" s="234"/>
      <c r="D50" s="234"/>
      <c r="E50" s="260"/>
      <c r="F50" s="234"/>
      <c r="G50" s="234"/>
      <c r="H50" s="234"/>
      <c r="I50" s="234"/>
      <c r="J50" s="234"/>
      <c r="K50" s="236"/>
    </row>
    <row r="51" spans="1:11" ht="30" customHeight="1">
      <c r="A51" s="261" t="s">
        <v>30</v>
      </c>
      <c r="B51" s="252"/>
      <c r="C51" s="252"/>
      <c r="D51" s="252"/>
      <c r="E51" s="239">
        <v>4260</v>
      </c>
      <c r="F51" s="262"/>
      <c r="G51" s="243"/>
      <c r="H51" s="243"/>
      <c r="I51" s="239">
        <f>E51-H51</f>
        <v>4260</v>
      </c>
      <c r="J51" s="244">
        <v>1</v>
      </c>
      <c r="K51" s="245"/>
    </row>
    <row r="52" spans="1:11" ht="30" customHeight="1">
      <c r="A52" s="263" t="s">
        <v>67</v>
      </c>
      <c r="B52" s="252"/>
      <c r="C52" s="252"/>
      <c r="D52" s="252"/>
      <c r="E52" s="243">
        <v>1000</v>
      </c>
      <c r="F52" s="263"/>
      <c r="G52" s="243"/>
      <c r="H52" s="243"/>
      <c r="I52" s="239">
        <f>E52-H52+K52</f>
        <v>1000</v>
      </c>
      <c r="J52" s="240"/>
      <c r="K52" s="243"/>
    </row>
    <row r="53" spans="1:11" ht="30" customHeight="1">
      <c r="A53" s="263" t="s">
        <v>84</v>
      </c>
      <c r="B53" s="252"/>
      <c r="C53" s="252"/>
      <c r="D53" s="252"/>
      <c r="E53" s="243">
        <v>500</v>
      </c>
      <c r="F53" s="263"/>
      <c r="G53" s="243"/>
      <c r="H53" s="243"/>
      <c r="I53" s="239">
        <f>E53-H53+K53</f>
        <v>500</v>
      </c>
      <c r="J53" s="240"/>
      <c r="K53" s="264"/>
    </row>
    <row r="54" spans="1:11" ht="30" customHeight="1">
      <c r="A54" s="265"/>
      <c r="B54" s="252"/>
      <c r="C54" s="252"/>
      <c r="D54" s="252"/>
      <c r="E54" s="266"/>
      <c r="F54" s="265"/>
      <c r="G54" s="266"/>
      <c r="H54" s="266"/>
      <c r="I54" s="239">
        <f>E54-H54+K54</f>
        <v>0</v>
      </c>
      <c r="J54" s="240"/>
      <c r="K54" s="267"/>
    </row>
    <row r="55" spans="1:11" ht="30" customHeight="1" thickBot="1">
      <c r="A55" s="268"/>
      <c r="B55" s="247"/>
      <c r="C55" s="247"/>
      <c r="D55" s="247"/>
      <c r="E55" s="213"/>
      <c r="F55" s="268"/>
      <c r="G55" s="213"/>
      <c r="H55" s="213"/>
      <c r="I55" s="249">
        <f>E55-H55+K55</f>
        <v>0</v>
      </c>
      <c r="J55" s="250"/>
      <c r="K55" s="269"/>
    </row>
    <row r="56" spans="1:11" ht="30" customHeight="1" thickTop="1">
      <c r="A56" s="238"/>
      <c r="B56" s="238"/>
      <c r="C56" s="238"/>
      <c r="D56" s="238"/>
      <c r="E56" s="270"/>
      <c r="F56" s="238"/>
      <c r="G56" s="271"/>
      <c r="H56" s="271"/>
      <c r="I56" s="271"/>
      <c r="J56" s="272"/>
      <c r="K56" s="271"/>
    </row>
    <row r="57" spans="1:11" ht="30" customHeight="1">
      <c r="A57" s="273" t="s">
        <v>31</v>
      </c>
      <c r="B57" s="238"/>
      <c r="C57" s="238"/>
      <c r="D57" s="238"/>
      <c r="E57" s="274">
        <f>SUM(E52:E55)</f>
        <v>1500</v>
      </c>
      <c r="F57" s="238"/>
      <c r="G57" s="252"/>
      <c r="H57" s="252"/>
      <c r="I57" s="252"/>
      <c r="J57" s="252"/>
      <c r="K57" s="272"/>
    </row>
    <row r="58" spans="1:11" ht="30" customHeight="1">
      <c r="A58" s="259" t="s">
        <v>35</v>
      </c>
      <c r="B58" s="238"/>
      <c r="C58" s="238"/>
      <c r="D58" s="238"/>
      <c r="E58" s="271">
        <f>E51-E57</f>
        <v>2760</v>
      </c>
      <c r="F58" s="238"/>
      <c r="G58" s="238"/>
      <c r="H58" s="238"/>
      <c r="I58" s="238"/>
      <c r="J58" s="238"/>
      <c r="K58" s="238"/>
    </row>
    <row r="59" spans="1:11" ht="30" customHeight="1">
      <c r="A59" s="273" t="s">
        <v>36</v>
      </c>
      <c r="B59" s="238"/>
      <c r="C59" s="238"/>
      <c r="D59" s="238"/>
      <c r="E59" s="238"/>
      <c r="F59" s="238"/>
      <c r="G59" s="271">
        <f>SUM(G51:G55)</f>
        <v>0</v>
      </c>
      <c r="H59" s="271">
        <f>SUM(H51:H55)</f>
        <v>0</v>
      </c>
      <c r="I59" s="271">
        <f>I51-H59</f>
        <v>4260</v>
      </c>
      <c r="J59" s="258">
        <f>I59/E51</f>
        <v>1</v>
      </c>
      <c r="K59" s="252"/>
    </row>
  </sheetData>
  <sheetProtection/>
  <mergeCells count="2">
    <mergeCell ref="A1:K1"/>
    <mergeCell ref="A38:K39"/>
  </mergeCells>
  <printOptions/>
  <pageMargins left="0.7" right="0.7" top="0.75" bottom="0.75" header="0.3" footer="0.3"/>
  <pageSetup horizontalDpi="600" verticalDpi="600" orientation="portrait" scale="5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60" zoomScaleNormal="60" zoomScalePageLayoutView="0" workbookViewId="0" topLeftCell="A1">
      <selection activeCell="O6" sqref="O6"/>
    </sheetView>
  </sheetViews>
  <sheetFormatPr defaultColWidth="9.140625" defaultRowHeight="15"/>
  <cols>
    <col min="1" max="1" width="50.421875" style="0" bestFit="1" customWidth="1"/>
    <col min="2" max="2" width="11.28125" style="0" hidden="1" customWidth="1"/>
    <col min="3" max="3" width="11.57421875" style="0" hidden="1" customWidth="1"/>
    <col min="4" max="4" width="13.00390625" style="0" bestFit="1" customWidth="1"/>
    <col min="5" max="5" width="16.28125" style="0" bestFit="1" customWidth="1"/>
    <col min="6" max="6" width="9.8515625" style="0" customWidth="1"/>
    <col min="7" max="7" width="14.421875" style="0" bestFit="1" customWidth="1"/>
    <col min="8" max="8" width="15.00390625" style="0" customWidth="1"/>
    <col min="9" max="9" width="19.140625" style="0" bestFit="1" customWidth="1"/>
    <col min="10" max="10" width="12.28125" style="0" customWidth="1"/>
    <col min="11" max="11" width="14.140625" style="0" customWidth="1"/>
  </cols>
  <sheetData>
    <row r="1" spans="1:11" ht="106.5" customHeight="1" thickBot="1">
      <c r="A1" s="309" t="s">
        <v>78</v>
      </c>
      <c r="B1" s="310"/>
      <c r="C1" s="310"/>
      <c r="D1" s="310"/>
      <c r="E1" s="310"/>
      <c r="F1" s="310"/>
      <c r="G1" s="310"/>
      <c r="H1" s="310"/>
      <c r="I1" s="310"/>
      <c r="J1" s="310"/>
      <c r="K1" s="314"/>
    </row>
    <row r="2" spans="1:11" ht="64.5" customHeight="1" thickBot="1">
      <c r="A2" s="9"/>
      <c r="B2" s="8" t="s">
        <v>0</v>
      </c>
      <c r="C2" s="8" t="s">
        <v>1</v>
      </c>
      <c r="D2" s="8" t="s">
        <v>50</v>
      </c>
      <c r="E2" s="8" t="s">
        <v>1</v>
      </c>
      <c r="F2" s="20" t="s">
        <v>2</v>
      </c>
      <c r="G2" s="20" t="s">
        <v>27</v>
      </c>
      <c r="H2" s="10" t="s">
        <v>28</v>
      </c>
      <c r="I2" s="10" t="s">
        <v>25</v>
      </c>
      <c r="J2" s="20" t="s">
        <v>26</v>
      </c>
      <c r="K2" s="66" t="s">
        <v>32</v>
      </c>
    </row>
    <row r="3" spans="1:11" ht="19.5" customHeight="1" thickBot="1">
      <c r="A3" s="68" t="s">
        <v>3</v>
      </c>
      <c r="B3" s="69">
        <v>50000</v>
      </c>
      <c r="C3" s="70">
        <v>50000</v>
      </c>
      <c r="D3" s="70"/>
      <c r="E3" s="50">
        <f>'VNC Budget'!E3</f>
        <v>37000</v>
      </c>
      <c r="F3" s="71"/>
      <c r="G3" s="71"/>
      <c r="H3" s="72"/>
      <c r="I3" s="73"/>
      <c r="J3" s="74"/>
      <c r="K3" s="75"/>
    </row>
    <row r="4" spans="1:11" ht="19.5" customHeight="1" thickBot="1" thickTop="1">
      <c r="A4" s="76" t="s">
        <v>4</v>
      </c>
      <c r="B4" s="77"/>
      <c r="C4" s="77"/>
      <c r="D4" s="77"/>
      <c r="E4" s="57">
        <f>'VNC Budget'!E4</f>
        <v>37000</v>
      </c>
      <c r="F4" s="78"/>
      <c r="G4" s="78"/>
      <c r="H4" s="78"/>
      <c r="I4" s="78"/>
      <c r="J4" s="79"/>
      <c r="K4" s="80"/>
    </row>
    <row r="5" spans="1:11" ht="19.5" customHeight="1">
      <c r="A5" s="1"/>
      <c r="B5" s="12"/>
      <c r="C5" s="12"/>
      <c r="D5" s="12"/>
      <c r="E5" s="12"/>
      <c r="F5" s="6"/>
      <c r="G5" s="6"/>
      <c r="H5" s="6"/>
      <c r="I5" s="6"/>
      <c r="J5" s="34"/>
      <c r="K5" s="59"/>
    </row>
    <row r="6" spans="1:11" ht="19.5" customHeight="1">
      <c r="A6" s="2" t="s">
        <v>5</v>
      </c>
      <c r="B6" s="12"/>
      <c r="C6" s="12"/>
      <c r="D6" s="12"/>
      <c r="E6" s="12"/>
      <c r="F6" s="6"/>
      <c r="G6" s="6"/>
      <c r="H6" s="6"/>
      <c r="I6" s="6"/>
      <c r="J6" s="34"/>
      <c r="K6" s="59"/>
    </row>
    <row r="7" spans="1:11" ht="19.5" customHeight="1">
      <c r="A7" s="1"/>
      <c r="B7" s="12"/>
      <c r="C7" s="12"/>
      <c r="D7" s="12"/>
      <c r="E7" s="12"/>
      <c r="F7" s="6"/>
      <c r="G7" s="6"/>
      <c r="H7" s="6"/>
      <c r="I7" s="6"/>
      <c r="J7" s="34"/>
      <c r="K7" s="59"/>
    </row>
    <row r="8" spans="1:11" ht="19.5" customHeight="1" thickBot="1">
      <c r="A8" s="76" t="s">
        <v>6</v>
      </c>
      <c r="B8" s="77"/>
      <c r="C8" s="77"/>
      <c r="D8" s="77"/>
      <c r="E8" s="77"/>
      <c r="F8" s="78"/>
      <c r="G8" s="78"/>
      <c r="H8" s="78"/>
      <c r="I8" s="78"/>
      <c r="J8" s="79"/>
      <c r="K8" s="80"/>
    </row>
    <row r="9" spans="1:11" ht="19.5" customHeight="1">
      <c r="A9" s="98" t="s">
        <v>51</v>
      </c>
      <c r="B9" s="99">
        <v>1071.67</v>
      </c>
      <c r="C9" s="100">
        <v>1000</v>
      </c>
      <c r="D9" s="101" t="s">
        <v>52</v>
      </c>
      <c r="E9" s="102">
        <v>0</v>
      </c>
      <c r="F9" s="103"/>
      <c r="G9" s="58"/>
      <c r="H9" s="58"/>
      <c r="I9" s="102">
        <f>E9-H9</f>
        <v>0</v>
      </c>
      <c r="J9" s="39">
        <v>0</v>
      </c>
      <c r="K9" s="104"/>
    </row>
    <row r="10" spans="1:11" ht="19.5" customHeight="1">
      <c r="A10" s="13" t="s">
        <v>53</v>
      </c>
      <c r="B10" s="14">
        <v>316.62</v>
      </c>
      <c r="C10" s="11">
        <v>680</v>
      </c>
      <c r="D10" s="83" t="s">
        <v>40</v>
      </c>
      <c r="E10" s="45">
        <f>'VNC Budget'!E13+'VNC Budget'!E20</f>
        <v>5100</v>
      </c>
      <c r="F10" s="30"/>
      <c r="G10" s="45"/>
      <c r="H10" s="45"/>
      <c r="I10" s="55">
        <f>E10-H10</f>
        <v>5100</v>
      </c>
      <c r="J10" s="37">
        <f aca="true" t="shared" si="0" ref="J10:J30">I10/E10</f>
        <v>1</v>
      </c>
      <c r="K10" s="64"/>
    </row>
    <row r="11" spans="1:11" ht="19.5" customHeight="1">
      <c r="A11" s="13" t="s">
        <v>54</v>
      </c>
      <c r="B11" s="14">
        <v>661.72</v>
      </c>
      <c r="C11" s="11">
        <v>800</v>
      </c>
      <c r="D11" s="83" t="s">
        <v>42</v>
      </c>
      <c r="E11" s="45">
        <v>0</v>
      </c>
      <c r="F11" s="30"/>
      <c r="G11" s="54"/>
      <c r="H11" s="54"/>
      <c r="I11" s="55">
        <f>E11-H11</f>
        <v>0</v>
      </c>
      <c r="J11" s="37">
        <v>0</v>
      </c>
      <c r="K11" s="81"/>
    </row>
    <row r="12" spans="1:11" ht="19.5" customHeight="1">
      <c r="A12" s="13" t="s">
        <v>55</v>
      </c>
      <c r="B12" s="14">
        <v>5301.88</v>
      </c>
      <c r="C12" s="11">
        <v>7700</v>
      </c>
      <c r="D12" s="83" t="s">
        <v>37</v>
      </c>
      <c r="E12" s="45">
        <f>'VNC Budget'!E9+'VNC Budget'!E10+'VNC Budget'!E11</f>
        <v>900</v>
      </c>
      <c r="F12" s="30"/>
      <c r="G12" s="45"/>
      <c r="H12" s="45"/>
      <c r="I12" s="55">
        <f>E12-H12+K12</f>
        <v>900</v>
      </c>
      <c r="J12" s="37">
        <f>I12/E12</f>
        <v>1</v>
      </c>
      <c r="K12" s="64"/>
    </row>
    <row r="13" spans="1:11" ht="19.5" customHeight="1">
      <c r="A13" s="13" t="s">
        <v>56</v>
      </c>
      <c r="B13" s="14">
        <v>994.57</v>
      </c>
      <c r="C13" s="3">
        <v>900</v>
      </c>
      <c r="D13" s="83" t="s">
        <v>39</v>
      </c>
      <c r="E13" s="45">
        <f>'VNC Budget'!E15</f>
        <v>550</v>
      </c>
      <c r="F13" s="30"/>
      <c r="G13" s="45"/>
      <c r="H13" s="45"/>
      <c r="I13" s="55">
        <f>E13-H13+K13</f>
        <v>550</v>
      </c>
      <c r="J13" s="37">
        <f t="shared" si="0"/>
        <v>1</v>
      </c>
      <c r="K13" s="64"/>
    </row>
    <row r="14" spans="1:11" ht="19.5" customHeight="1">
      <c r="A14" s="13" t="s">
        <v>57</v>
      </c>
      <c r="B14" s="14">
        <v>0</v>
      </c>
      <c r="C14" s="11">
        <v>0</v>
      </c>
      <c r="D14" s="83" t="s">
        <v>41</v>
      </c>
      <c r="E14" s="45">
        <f>'VNC Budget'!E14</f>
        <v>400</v>
      </c>
      <c r="F14" s="30"/>
      <c r="G14" s="45"/>
      <c r="H14" s="45"/>
      <c r="I14" s="55">
        <f>E14-H14</f>
        <v>400</v>
      </c>
      <c r="J14" s="37">
        <f t="shared" si="0"/>
        <v>1</v>
      </c>
      <c r="K14" s="64"/>
    </row>
    <row r="15" spans="1:11" ht="19.5" customHeight="1">
      <c r="A15" s="91" t="s">
        <v>58</v>
      </c>
      <c r="B15" s="92"/>
      <c r="C15" s="93"/>
      <c r="D15" s="94" t="s">
        <v>38</v>
      </c>
      <c r="E15" s="55">
        <f>'VNC Budget'!E12</f>
        <v>3000</v>
      </c>
      <c r="F15" s="95"/>
      <c r="G15" s="55"/>
      <c r="H15" s="55"/>
      <c r="I15" s="55">
        <f>E15-H15</f>
        <v>3000</v>
      </c>
      <c r="J15" s="37">
        <v>0</v>
      </c>
      <c r="K15" s="96"/>
    </row>
    <row r="16" spans="1:11" ht="19.5" customHeight="1" thickBot="1">
      <c r="A16" s="22" t="s">
        <v>59</v>
      </c>
      <c r="B16" s="26"/>
      <c r="C16" s="24">
        <v>0</v>
      </c>
      <c r="D16" s="84" t="s">
        <v>60</v>
      </c>
      <c r="E16" s="46">
        <v>0</v>
      </c>
      <c r="F16" s="35"/>
      <c r="G16" s="56"/>
      <c r="H16" s="56"/>
      <c r="I16" s="55">
        <f>E16-H16+K16</f>
        <v>0</v>
      </c>
      <c r="J16" s="38">
        <v>0</v>
      </c>
      <c r="K16" s="65"/>
    </row>
    <row r="17" spans="1:11" ht="19.5" customHeight="1" thickBot="1" thickTop="1">
      <c r="A17" s="21" t="s">
        <v>13</v>
      </c>
      <c r="B17" s="4"/>
      <c r="C17" s="5">
        <v>13000</v>
      </c>
      <c r="D17" s="88"/>
      <c r="E17" s="48">
        <f>SUM(E9:E16)</f>
        <v>9950</v>
      </c>
      <c r="F17" s="36">
        <f>E17/E4</f>
        <v>0.2689189189189189</v>
      </c>
      <c r="G17" s="44">
        <f>SUM(G9:G16)</f>
        <v>0</v>
      </c>
      <c r="H17" s="44">
        <f>SUM(H9:H16)</f>
        <v>0</v>
      </c>
      <c r="I17" s="57">
        <f>E17-H17+K17</f>
        <v>9950</v>
      </c>
      <c r="J17" s="27">
        <f t="shared" si="0"/>
        <v>1</v>
      </c>
      <c r="K17" s="44"/>
    </row>
    <row r="18" spans="1:11" ht="19.5" customHeight="1">
      <c r="A18" s="1"/>
      <c r="B18" s="12"/>
      <c r="C18" s="6"/>
      <c r="D18" s="85"/>
      <c r="E18" s="49"/>
      <c r="F18" s="31"/>
      <c r="G18" s="52"/>
      <c r="H18" s="52"/>
      <c r="I18" s="32"/>
      <c r="J18" s="28"/>
      <c r="K18" s="60"/>
    </row>
    <row r="19" spans="1:11" ht="19.5" customHeight="1" thickBot="1">
      <c r="A19" s="25" t="s">
        <v>14</v>
      </c>
      <c r="B19" s="77"/>
      <c r="C19" s="78"/>
      <c r="D19" s="109"/>
      <c r="E19" s="110"/>
      <c r="F19" s="111"/>
      <c r="G19" s="53"/>
      <c r="H19" s="53"/>
      <c r="I19" s="33"/>
      <c r="J19" s="29"/>
      <c r="K19" s="112"/>
    </row>
    <row r="20" spans="1:11" ht="19.5" customHeight="1">
      <c r="A20" s="105" t="s">
        <v>61</v>
      </c>
      <c r="B20" s="106">
        <v>2379.94</v>
      </c>
      <c r="C20" s="107">
        <v>7000</v>
      </c>
      <c r="D20" s="108" t="s">
        <v>45</v>
      </c>
      <c r="E20" s="102">
        <f>'VNC Budget'!E23</f>
        <v>0</v>
      </c>
      <c r="F20" s="103"/>
      <c r="G20" s="58"/>
      <c r="H20" s="58"/>
      <c r="I20" s="102">
        <f>E20-H20</f>
        <v>0</v>
      </c>
      <c r="J20" s="37" t="e">
        <f t="shared" si="0"/>
        <v>#DIV/0!</v>
      </c>
      <c r="K20" s="104"/>
    </row>
    <row r="21" spans="1:11" ht="19.5" customHeight="1">
      <c r="A21" s="13" t="s">
        <v>62</v>
      </c>
      <c r="B21" s="16">
        <v>896.49</v>
      </c>
      <c r="C21" s="11">
        <v>1500</v>
      </c>
      <c r="D21" s="83" t="s">
        <v>43</v>
      </c>
      <c r="E21" s="45">
        <f>'VNC Budget'!E27</f>
        <v>4250</v>
      </c>
      <c r="F21" s="30"/>
      <c r="G21" s="45"/>
      <c r="H21" s="45"/>
      <c r="I21" s="55">
        <f aca="true" t="shared" si="1" ref="I21:I26">E21-H21+K21</f>
        <v>4250</v>
      </c>
      <c r="J21" s="37">
        <f t="shared" si="0"/>
        <v>1</v>
      </c>
      <c r="K21" s="64"/>
    </row>
    <row r="22" spans="1:11" ht="19.5" customHeight="1">
      <c r="A22" s="15" t="s">
        <v>75</v>
      </c>
      <c r="B22" s="16">
        <v>327.4</v>
      </c>
      <c r="C22" s="17">
        <v>500</v>
      </c>
      <c r="D22" s="86" t="s">
        <v>76</v>
      </c>
      <c r="E22" s="45">
        <f>'VNC Budget'!E19</f>
        <v>1000</v>
      </c>
      <c r="F22" s="30"/>
      <c r="G22" s="54"/>
      <c r="H22" s="54"/>
      <c r="I22" s="55">
        <f t="shared" si="1"/>
        <v>1000</v>
      </c>
      <c r="J22" s="37">
        <f t="shared" si="0"/>
        <v>1</v>
      </c>
      <c r="K22" s="64"/>
    </row>
    <row r="23" spans="1:11" ht="19.5" customHeight="1">
      <c r="A23" s="13" t="s">
        <v>63</v>
      </c>
      <c r="B23" s="16">
        <v>7040.64</v>
      </c>
      <c r="C23" s="11">
        <v>8000</v>
      </c>
      <c r="D23" s="83" t="s">
        <v>43</v>
      </c>
      <c r="E23" s="45">
        <f>'VNC Budget'!E21</f>
        <v>1000</v>
      </c>
      <c r="F23" s="30"/>
      <c r="G23" s="45"/>
      <c r="H23" s="45"/>
      <c r="I23" s="55">
        <f t="shared" si="1"/>
        <v>1000</v>
      </c>
      <c r="J23" s="37">
        <f t="shared" si="0"/>
        <v>1</v>
      </c>
      <c r="K23" s="64"/>
    </row>
    <row r="24" spans="1:11" ht="19.5" customHeight="1">
      <c r="A24" s="15" t="s">
        <v>64</v>
      </c>
      <c r="B24" s="16">
        <v>2240</v>
      </c>
      <c r="C24" s="17">
        <v>4000</v>
      </c>
      <c r="D24" s="86" t="s">
        <v>46</v>
      </c>
      <c r="E24" s="45">
        <f>'VNC Budget'!E24+'VNC Budget'!E25+'VNC Budget'!E26</f>
        <v>0</v>
      </c>
      <c r="F24" s="30"/>
      <c r="G24" s="45"/>
      <c r="H24" s="45"/>
      <c r="I24" s="55">
        <f t="shared" si="1"/>
        <v>0</v>
      </c>
      <c r="J24" s="37" t="e">
        <f t="shared" si="0"/>
        <v>#DIV/0!</v>
      </c>
      <c r="K24" s="64"/>
    </row>
    <row r="25" spans="1:11" ht="19.5" customHeight="1" thickBot="1">
      <c r="A25" s="22" t="s">
        <v>65</v>
      </c>
      <c r="B25" s="23">
        <v>60</v>
      </c>
      <c r="C25" s="24">
        <v>1800</v>
      </c>
      <c r="D25" s="84" t="s">
        <v>44</v>
      </c>
      <c r="E25" s="46">
        <f>'VNC Budget'!E22</f>
        <v>1800</v>
      </c>
      <c r="F25" s="35"/>
      <c r="G25" s="46"/>
      <c r="H25" s="46"/>
      <c r="I25" s="46">
        <f>E25-H25</f>
        <v>1800</v>
      </c>
      <c r="J25" s="38">
        <f t="shared" si="0"/>
        <v>1</v>
      </c>
      <c r="K25" s="82"/>
    </row>
    <row r="26" spans="1:11" ht="19.5" customHeight="1" thickBot="1" thickTop="1">
      <c r="A26" s="21" t="s">
        <v>22</v>
      </c>
      <c r="B26" s="18"/>
      <c r="C26" s="5">
        <v>50000</v>
      </c>
      <c r="D26" s="89"/>
      <c r="E26" s="47">
        <f>SUM(E20:E25)</f>
        <v>8050</v>
      </c>
      <c r="F26" s="36">
        <f>E26/E4</f>
        <v>0.21756756756756757</v>
      </c>
      <c r="G26" s="44">
        <f>SUM(G20:G25)</f>
        <v>0</v>
      </c>
      <c r="H26" s="44">
        <f>SUM(H20:H25)</f>
        <v>0</v>
      </c>
      <c r="I26" s="57">
        <f t="shared" si="1"/>
        <v>8050</v>
      </c>
      <c r="J26" s="27">
        <f t="shared" si="0"/>
        <v>1</v>
      </c>
      <c r="K26" s="44"/>
    </row>
    <row r="27" spans="1:11" ht="19.5" customHeight="1">
      <c r="A27" s="1"/>
      <c r="B27" s="12"/>
      <c r="C27" s="6"/>
      <c r="D27" s="85"/>
      <c r="E27" s="49"/>
      <c r="F27" s="31"/>
      <c r="G27" s="52"/>
      <c r="H27" s="52"/>
      <c r="I27" s="32"/>
      <c r="J27" s="28"/>
      <c r="K27" s="60"/>
    </row>
    <row r="28" spans="1:11" ht="19.5" customHeight="1" thickBot="1">
      <c r="A28" s="25" t="s">
        <v>23</v>
      </c>
      <c r="B28" s="77"/>
      <c r="C28" s="78"/>
      <c r="D28" s="109"/>
      <c r="E28" s="121"/>
      <c r="F28" s="111"/>
      <c r="G28" s="53"/>
      <c r="H28" s="53"/>
      <c r="I28" s="33"/>
      <c r="J28" s="29"/>
      <c r="K28" s="61"/>
    </row>
    <row r="29" spans="1:11" ht="19.5" customHeight="1" thickBot="1">
      <c r="A29" s="97" t="s">
        <v>49</v>
      </c>
      <c r="B29" s="113">
        <v>0</v>
      </c>
      <c r="C29" s="114">
        <v>0</v>
      </c>
      <c r="D29" s="115" t="s">
        <v>48</v>
      </c>
      <c r="E29" s="116">
        <f>'VNC Budget'!E31+'VNC Budget'!E33+'VNC Budget'!E34+'VNC Budget'!E32</f>
        <v>19000</v>
      </c>
      <c r="F29" s="117"/>
      <c r="G29" s="116"/>
      <c r="H29" s="116"/>
      <c r="I29" s="118">
        <f>E29-H29</f>
        <v>19000</v>
      </c>
      <c r="J29" s="119">
        <f t="shared" si="0"/>
        <v>1</v>
      </c>
      <c r="K29" s="120"/>
    </row>
    <row r="30" spans="1:11" ht="19.5" customHeight="1" thickBot="1" thickTop="1">
      <c r="A30" s="21" t="s">
        <v>24</v>
      </c>
      <c r="B30" s="7"/>
      <c r="C30" s="19">
        <v>70000</v>
      </c>
      <c r="D30" s="90"/>
      <c r="E30" s="47">
        <f>SUM(E29:E29)</f>
        <v>19000</v>
      </c>
      <c r="F30" s="36">
        <f>E30/E4</f>
        <v>0.5135135135135135</v>
      </c>
      <c r="G30" s="44">
        <f>SUM(G29:G29)</f>
        <v>0</v>
      </c>
      <c r="H30" s="44">
        <f>SUM(H29:H29)</f>
        <v>0</v>
      </c>
      <c r="I30" s="57">
        <f>E30-H30+K29</f>
        <v>19000</v>
      </c>
      <c r="J30" s="27">
        <f t="shared" si="0"/>
        <v>1</v>
      </c>
      <c r="K30" s="44"/>
    </row>
    <row r="31" spans="1:11" ht="19.5" customHeight="1">
      <c r="A31" s="283"/>
      <c r="B31" s="284"/>
      <c r="C31" s="285"/>
      <c r="D31" s="286"/>
      <c r="E31" s="287"/>
      <c r="F31" s="288"/>
      <c r="G31" s="289"/>
      <c r="H31" s="289"/>
      <c r="I31" s="290"/>
      <c r="J31" s="28"/>
      <c r="K31" s="289"/>
    </row>
    <row r="32" spans="1:11" ht="19.5" customHeight="1" thickBot="1">
      <c r="A32" s="300" t="s">
        <v>74</v>
      </c>
      <c r="B32" s="301"/>
      <c r="C32" s="302"/>
      <c r="D32" s="303"/>
      <c r="E32" s="48"/>
      <c r="F32" s="304"/>
      <c r="G32" s="305"/>
      <c r="H32" s="305"/>
      <c r="I32" s="306"/>
      <c r="J32" s="29"/>
      <c r="K32" s="305"/>
    </row>
    <row r="33" spans="1:11" ht="19.5" customHeight="1" thickBot="1">
      <c r="A33" s="291" t="s">
        <v>77</v>
      </c>
      <c r="B33" s="292"/>
      <c r="C33" s="292"/>
      <c r="D33" s="293" t="s">
        <v>47</v>
      </c>
      <c r="E33" s="116" t="e">
        <f>'VNC Budget'!#REF!+'VNC Budget'!#REF!+'VNC Budget'!#REF!</f>
        <v>#REF!</v>
      </c>
      <c r="F33" s="292"/>
      <c r="G33" s="294"/>
      <c r="H33" s="294"/>
      <c r="I33" s="294"/>
      <c r="J33" s="292"/>
      <c r="K33" s="295"/>
    </row>
    <row r="34" spans="1:11" ht="19.5" customHeight="1" thickTop="1">
      <c r="A34" s="123"/>
      <c r="B34" s="40"/>
      <c r="C34" s="40"/>
      <c r="D34" s="296"/>
      <c r="E34" s="297"/>
      <c r="F34" s="40"/>
      <c r="G34" s="298"/>
      <c r="H34" s="298"/>
      <c r="I34" s="298"/>
      <c r="J34" s="40"/>
      <c r="K34" s="299"/>
    </row>
    <row r="35" spans="1:11" ht="19.5" customHeight="1" thickBot="1">
      <c r="A35" s="42" t="s">
        <v>4</v>
      </c>
      <c r="B35" s="41"/>
      <c r="C35" s="41"/>
      <c r="D35" s="87"/>
      <c r="E35" s="51" t="e">
        <f>SUM(E30+E26+E17+E33)</f>
        <v>#REF!</v>
      </c>
      <c r="F35" s="41"/>
      <c r="G35" s="51">
        <f>SUM(G30+G26+G17)</f>
        <v>0</v>
      </c>
      <c r="H35" s="51">
        <f>SUM(H30+H26+H17)</f>
        <v>0</v>
      </c>
      <c r="I35" s="51" t="e">
        <f>SUM(I30+I26+I17+E33)</f>
        <v>#REF!</v>
      </c>
      <c r="J35" s="43" t="e">
        <f>I35/E35</f>
        <v>#REF!</v>
      </c>
      <c r="K35" s="63"/>
    </row>
    <row r="36" ht="19.5" customHeight="1">
      <c r="K36" s="62"/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CHEZHAHA</dc:creator>
  <cp:keywords/>
  <dc:description/>
  <cp:lastModifiedBy>chezhaha</cp:lastModifiedBy>
  <cp:lastPrinted>2014-11-07T03:08:18Z</cp:lastPrinted>
  <dcterms:created xsi:type="dcterms:W3CDTF">2008-08-11T23:40:55Z</dcterms:created>
  <dcterms:modified xsi:type="dcterms:W3CDTF">2014-11-07T03:08:25Z</dcterms:modified>
  <cp:category/>
  <cp:version/>
  <cp:contentType/>
  <cp:contentStatus/>
</cp:coreProperties>
</file>